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0 сесія\проекти\40\5. фінансові питання\1. бюджет\"/>
    </mc:Choice>
  </mc:AlternateContent>
  <bookViews>
    <workbookView xWindow="0" yWindow="0" windowWidth="20490" windowHeight="7620" tabRatio="685"/>
  </bookViews>
  <sheets>
    <sheet name="Дод 3 ПЦМ" sheetId="4" r:id="rId1"/>
  </sheets>
  <definedNames>
    <definedName name="_xlnm.Print_Titles" localSheetId="0">'Дод 3 ПЦМ'!$9:$13</definedName>
    <definedName name="_xlnm.Print_Area" localSheetId="0">'Дод 3 ПЦМ'!$A$1:$P$292</definedName>
  </definedNames>
  <calcPr calcId="162913" fullCalcOnLoad="1"/>
</workbook>
</file>

<file path=xl/calcChain.xml><?xml version="1.0" encoding="utf-8"?>
<calcChain xmlns="http://schemas.openxmlformats.org/spreadsheetml/2006/main">
  <c r="F41" i="4" l="1"/>
  <c r="G41" i="4"/>
  <c r="H41" i="4"/>
  <c r="I41" i="4"/>
  <c r="K41" i="4"/>
  <c r="L41" i="4"/>
  <c r="M41" i="4"/>
  <c r="O41" i="4"/>
  <c r="N46" i="4"/>
  <c r="J46" i="4"/>
  <c r="J41" i="4"/>
  <c r="E46" i="4"/>
  <c r="E41" i="4"/>
  <c r="N269" i="4"/>
  <c r="J269" i="4"/>
  <c r="P269" i="4"/>
  <c r="P68" i="4"/>
  <c r="N68" i="4"/>
  <c r="O68" i="4"/>
  <c r="J68" i="4"/>
  <c r="N104" i="4"/>
  <c r="J104" i="4"/>
  <c r="P104" i="4"/>
  <c r="E222" i="4"/>
  <c r="O266" i="4"/>
  <c r="N266" i="4"/>
  <c r="J266" i="4"/>
  <c r="P266" i="4"/>
  <c r="N268" i="4"/>
  <c r="J268" i="4"/>
  <c r="P268" i="4"/>
  <c r="N100" i="4"/>
  <c r="N101" i="4"/>
  <c r="J101" i="4"/>
  <c r="N103" i="4"/>
  <c r="J103" i="4"/>
  <c r="P103" i="4"/>
  <c r="J100" i="4"/>
  <c r="F102" i="4"/>
  <c r="G102" i="4"/>
  <c r="H102" i="4"/>
  <c r="I102" i="4"/>
  <c r="K102" i="4"/>
  <c r="K69" i="4"/>
  <c r="K64" i="4"/>
  <c r="L102" i="4"/>
  <c r="M102" i="4"/>
  <c r="O102" i="4"/>
  <c r="N102" i="4"/>
  <c r="J102" i="4"/>
  <c r="P102" i="4"/>
  <c r="E102" i="4"/>
  <c r="E103" i="4"/>
  <c r="N215" i="4"/>
  <c r="J215" i="4"/>
  <c r="F213" i="4"/>
  <c r="G213" i="4"/>
  <c r="H213" i="4"/>
  <c r="I213" i="4"/>
  <c r="K213" i="4"/>
  <c r="L213" i="4"/>
  <c r="M213" i="4"/>
  <c r="O213" i="4"/>
  <c r="E215" i="4"/>
  <c r="F40" i="4"/>
  <c r="G40" i="4"/>
  <c r="H40" i="4"/>
  <c r="I40" i="4"/>
  <c r="K40" i="4"/>
  <c r="L40" i="4"/>
  <c r="M40" i="4"/>
  <c r="O40" i="4"/>
  <c r="O61" i="4"/>
  <c r="N61" i="4"/>
  <c r="J61" i="4"/>
  <c r="P61" i="4"/>
  <c r="N286" i="4"/>
  <c r="N287" i="4"/>
  <c r="J287" i="4"/>
  <c r="P287" i="4"/>
  <c r="E266" i="4"/>
  <c r="E267" i="4"/>
  <c r="P267" i="4"/>
  <c r="N267" i="4"/>
  <c r="J267" i="4"/>
  <c r="E180" i="4"/>
  <c r="P180" i="4"/>
  <c r="O66" i="4"/>
  <c r="N66" i="4"/>
  <c r="J66" i="4"/>
  <c r="N86" i="4"/>
  <c r="J86" i="4"/>
  <c r="E23" i="4"/>
  <c r="N23" i="4"/>
  <c r="J23" i="4"/>
  <c r="E288" i="4"/>
  <c r="N51" i="4"/>
  <c r="J51" i="4"/>
  <c r="P51" i="4"/>
  <c r="L284" i="4"/>
  <c r="L283" i="4"/>
  <c r="M284" i="4"/>
  <c r="M283" i="4"/>
  <c r="N288" i="4"/>
  <c r="J288" i="4"/>
  <c r="O284" i="4"/>
  <c r="O283" i="4"/>
  <c r="K284" i="4"/>
  <c r="I284" i="4"/>
  <c r="I283" i="4"/>
  <c r="F284" i="4"/>
  <c r="J272" i="4"/>
  <c r="P272" i="4"/>
  <c r="O67" i="4"/>
  <c r="N80" i="4"/>
  <c r="N75" i="4"/>
  <c r="P92" i="4"/>
  <c r="P93" i="4"/>
  <c r="P96" i="4"/>
  <c r="E101" i="4"/>
  <c r="P101" i="4"/>
  <c r="E67" i="4"/>
  <c r="F66" i="4"/>
  <c r="E66" i="4"/>
  <c r="F65" i="4"/>
  <c r="E65" i="4"/>
  <c r="P66" i="4"/>
  <c r="O39" i="4"/>
  <c r="F39" i="4"/>
  <c r="E39" i="4"/>
  <c r="L38" i="4"/>
  <c r="M38" i="4"/>
  <c r="O38" i="4"/>
  <c r="K38" i="4"/>
  <c r="F38" i="4"/>
  <c r="E38" i="4"/>
  <c r="G37" i="4"/>
  <c r="F37" i="4"/>
  <c r="E37" i="4"/>
  <c r="N26" i="4"/>
  <c r="N27" i="4"/>
  <c r="N25" i="4"/>
  <c r="N34" i="4"/>
  <c r="J34" i="4"/>
  <c r="P34" i="4"/>
  <c r="J282" i="4"/>
  <c r="J281" i="4"/>
  <c r="N270" i="4"/>
  <c r="N186" i="4"/>
  <c r="J186" i="4"/>
  <c r="N280" i="4"/>
  <c r="N238" i="4"/>
  <c r="J238" i="4"/>
  <c r="P238" i="4"/>
  <c r="N239" i="4"/>
  <c r="J239" i="4"/>
  <c r="P239" i="4"/>
  <c r="N240" i="4"/>
  <c r="J240" i="4"/>
  <c r="P240" i="4"/>
  <c r="J271" i="4"/>
  <c r="P271" i="4"/>
  <c r="J280" i="4"/>
  <c r="P280" i="4"/>
  <c r="L31" i="4"/>
  <c r="M31" i="4"/>
  <c r="N31" i="4"/>
  <c r="K31" i="4"/>
  <c r="J31" i="4"/>
  <c r="P31" i="4"/>
  <c r="N30" i="4"/>
  <c r="J30" i="4"/>
  <c r="P30" i="4"/>
  <c r="J32" i="4"/>
  <c r="P32" i="4"/>
  <c r="E219" i="4"/>
  <c r="E227" i="4"/>
  <c r="N227" i="4"/>
  <c r="J227" i="4"/>
  <c r="E86" i="4"/>
  <c r="E186" i="4"/>
  <c r="F181" i="4"/>
  <c r="G181" i="4"/>
  <c r="H181" i="4"/>
  <c r="I181" i="4"/>
  <c r="K181" i="4"/>
  <c r="L181" i="4"/>
  <c r="M181" i="4"/>
  <c r="N181" i="4"/>
  <c r="O181" i="4"/>
  <c r="J182" i="4"/>
  <c r="J181" i="4"/>
  <c r="E182" i="4"/>
  <c r="E181" i="4"/>
  <c r="P181" i="4"/>
  <c r="F281" i="4"/>
  <c r="F274" i="4"/>
  <c r="F273" i="4"/>
  <c r="G281" i="4"/>
  <c r="G274" i="4"/>
  <c r="G273" i="4"/>
  <c r="H281" i="4"/>
  <c r="H274" i="4"/>
  <c r="H273" i="4"/>
  <c r="I281" i="4"/>
  <c r="I274" i="4"/>
  <c r="I273" i="4"/>
  <c r="K281" i="4"/>
  <c r="K274" i="4"/>
  <c r="K273" i="4"/>
  <c r="L281" i="4"/>
  <c r="L274" i="4"/>
  <c r="L273" i="4"/>
  <c r="M281" i="4"/>
  <c r="M274" i="4"/>
  <c r="M273" i="4"/>
  <c r="N281" i="4"/>
  <c r="O281" i="4"/>
  <c r="O274" i="4"/>
  <c r="O273" i="4"/>
  <c r="E279" i="4"/>
  <c r="E282" i="4"/>
  <c r="N214" i="4"/>
  <c r="N213" i="4"/>
  <c r="E214" i="4"/>
  <c r="P214" i="4"/>
  <c r="F158" i="4"/>
  <c r="E158" i="4"/>
  <c r="P158" i="4"/>
  <c r="F156" i="4"/>
  <c r="E156" i="4"/>
  <c r="P156" i="4"/>
  <c r="F154" i="4"/>
  <c r="E154" i="4"/>
  <c r="P154" i="4"/>
  <c r="F152" i="4"/>
  <c r="E152" i="4"/>
  <c r="P152" i="4"/>
  <c r="E159" i="4"/>
  <c r="P159" i="4"/>
  <c r="E157" i="4"/>
  <c r="P157" i="4"/>
  <c r="E155" i="4"/>
  <c r="P155" i="4"/>
  <c r="E153" i="4"/>
  <c r="P153" i="4"/>
  <c r="E151" i="4"/>
  <c r="P151" i="4"/>
  <c r="F150" i="4"/>
  <c r="E150" i="4"/>
  <c r="P150" i="4"/>
  <c r="E142" i="4"/>
  <c r="F110" i="4"/>
  <c r="E110" i="4"/>
  <c r="P110" i="4"/>
  <c r="N83" i="4"/>
  <c r="J83" i="4"/>
  <c r="P83" i="4"/>
  <c r="N84" i="4"/>
  <c r="J84" i="4"/>
  <c r="N85" i="4"/>
  <c r="J85" i="4"/>
  <c r="P85" i="4"/>
  <c r="E83" i="4"/>
  <c r="E84" i="4"/>
  <c r="P84" i="4"/>
  <c r="E85" i="4"/>
  <c r="E94" i="4"/>
  <c r="O196" i="4"/>
  <c r="N197" i="4"/>
  <c r="J197" i="4"/>
  <c r="N198" i="4"/>
  <c r="J198" i="4"/>
  <c r="L196" i="4"/>
  <c r="L190" i="4"/>
  <c r="L189" i="4"/>
  <c r="M196" i="4"/>
  <c r="M190" i="4"/>
  <c r="M189" i="4"/>
  <c r="K196" i="4"/>
  <c r="K190" i="4"/>
  <c r="K189" i="4"/>
  <c r="G196" i="4"/>
  <c r="G190" i="4"/>
  <c r="G189" i="4"/>
  <c r="H196" i="4"/>
  <c r="H190" i="4"/>
  <c r="H189" i="4"/>
  <c r="I196" i="4"/>
  <c r="I190" i="4"/>
  <c r="F196" i="4"/>
  <c r="F190" i="4"/>
  <c r="F189" i="4"/>
  <c r="E197" i="4"/>
  <c r="P197" i="4"/>
  <c r="E198" i="4"/>
  <c r="O178" i="4"/>
  <c r="N178" i="4"/>
  <c r="J178" i="4"/>
  <c r="N179" i="4"/>
  <c r="J179" i="4"/>
  <c r="F178" i="4"/>
  <c r="E178" i="4"/>
  <c r="P178" i="4"/>
  <c r="E179" i="4"/>
  <c r="P179" i="4"/>
  <c r="O97" i="4"/>
  <c r="O81" i="4"/>
  <c r="O69" i="4"/>
  <c r="O64" i="4"/>
  <c r="N98" i="4"/>
  <c r="J98" i="4"/>
  <c r="N99" i="4"/>
  <c r="J99" i="4"/>
  <c r="L97" i="4"/>
  <c r="M97" i="4"/>
  <c r="K97" i="4"/>
  <c r="G97" i="4"/>
  <c r="G69" i="4"/>
  <c r="G64" i="4"/>
  <c r="H97" i="4"/>
  <c r="I97" i="4"/>
  <c r="F97" i="4"/>
  <c r="E97" i="4"/>
  <c r="P97" i="4"/>
  <c r="E98" i="4"/>
  <c r="P98" i="4"/>
  <c r="E99" i="4"/>
  <c r="P99" i="4"/>
  <c r="E60" i="4"/>
  <c r="E62" i="4"/>
  <c r="P62" i="4"/>
  <c r="O59" i="4"/>
  <c r="N59" i="4"/>
  <c r="J59" i="4"/>
  <c r="N60" i="4"/>
  <c r="J60" i="4"/>
  <c r="P60" i="4"/>
  <c r="N62" i="4"/>
  <c r="J62" i="4"/>
  <c r="L59" i="4"/>
  <c r="L42" i="4"/>
  <c r="L36" i="4"/>
  <c r="M59" i="4"/>
  <c r="M42" i="4"/>
  <c r="M36" i="4"/>
  <c r="K59" i="4"/>
  <c r="G59" i="4"/>
  <c r="G42" i="4"/>
  <c r="G36" i="4"/>
  <c r="H59" i="4"/>
  <c r="H42" i="4"/>
  <c r="H36" i="4"/>
  <c r="I59" i="4"/>
  <c r="F59" i="4"/>
  <c r="F42" i="4"/>
  <c r="F36" i="4"/>
  <c r="N71" i="4"/>
  <c r="J71" i="4"/>
  <c r="N55" i="4"/>
  <c r="J55" i="4"/>
  <c r="N45" i="4"/>
  <c r="J45" i="4"/>
  <c r="P45" i="4"/>
  <c r="N44" i="4"/>
  <c r="J44" i="4"/>
  <c r="N202" i="4"/>
  <c r="J202" i="4"/>
  <c r="J200" i="4"/>
  <c r="J199" i="4"/>
  <c r="N203" i="4"/>
  <c r="J203" i="4"/>
  <c r="N205" i="4"/>
  <c r="J205" i="4"/>
  <c r="N206" i="4"/>
  <c r="J206" i="4"/>
  <c r="N208" i="4"/>
  <c r="J208" i="4"/>
  <c r="N210" i="4"/>
  <c r="J210" i="4"/>
  <c r="N212" i="4"/>
  <c r="J212" i="4"/>
  <c r="N219" i="4"/>
  <c r="J219" i="4"/>
  <c r="N221" i="4"/>
  <c r="J221" i="4"/>
  <c r="P221" i="4"/>
  <c r="N222" i="4"/>
  <c r="J222" i="4"/>
  <c r="P222" i="4"/>
  <c r="N223" i="4"/>
  <c r="J223" i="4"/>
  <c r="P223" i="4"/>
  <c r="N224" i="4"/>
  <c r="J224" i="4"/>
  <c r="N225" i="4"/>
  <c r="J225" i="4"/>
  <c r="N226" i="4"/>
  <c r="J226" i="4"/>
  <c r="P226" i="4"/>
  <c r="N228" i="4"/>
  <c r="J228" i="4"/>
  <c r="N229" i="4"/>
  <c r="J229" i="4"/>
  <c r="P229" i="4"/>
  <c r="N231" i="4"/>
  <c r="J231" i="4"/>
  <c r="N232" i="4"/>
  <c r="J232" i="4"/>
  <c r="N234" i="4"/>
  <c r="J234" i="4"/>
  <c r="P234" i="4"/>
  <c r="N235" i="4"/>
  <c r="J235" i="4"/>
  <c r="N236" i="4"/>
  <c r="J236" i="4"/>
  <c r="N237" i="4"/>
  <c r="J237" i="4"/>
  <c r="P237" i="4"/>
  <c r="N218" i="4"/>
  <c r="J218" i="4"/>
  <c r="N256" i="4"/>
  <c r="J256" i="4"/>
  <c r="N257" i="4"/>
  <c r="J257" i="4"/>
  <c r="P257" i="4"/>
  <c r="N258" i="4"/>
  <c r="J258" i="4"/>
  <c r="N249" i="4"/>
  <c r="J249" i="4"/>
  <c r="N251" i="4"/>
  <c r="J251" i="4"/>
  <c r="F202" i="4"/>
  <c r="E223" i="4"/>
  <c r="E224" i="4"/>
  <c r="P224" i="4"/>
  <c r="E225" i="4"/>
  <c r="E221" i="4"/>
  <c r="E95" i="4"/>
  <c r="P95" i="4"/>
  <c r="E285" i="4"/>
  <c r="E284" i="4"/>
  <c r="G65" i="4"/>
  <c r="H65" i="4"/>
  <c r="I65" i="4"/>
  <c r="G207" i="4"/>
  <c r="H207" i="4"/>
  <c r="I207" i="4"/>
  <c r="E207" i="4"/>
  <c r="K207" i="4"/>
  <c r="L207" i="4"/>
  <c r="M207" i="4"/>
  <c r="O207" i="4"/>
  <c r="N207" i="4"/>
  <c r="J207" i="4"/>
  <c r="P207" i="4"/>
  <c r="F207" i="4"/>
  <c r="E208" i="4"/>
  <c r="L255" i="4"/>
  <c r="M255" i="4"/>
  <c r="O255" i="4"/>
  <c r="N255" i="4"/>
  <c r="J255" i="4"/>
  <c r="K255" i="4"/>
  <c r="E258" i="4"/>
  <c r="P258" i="4"/>
  <c r="E256" i="4"/>
  <c r="E257" i="4"/>
  <c r="F259" i="4"/>
  <c r="G259" i="4"/>
  <c r="H259" i="4"/>
  <c r="I259" i="4"/>
  <c r="K259" i="4"/>
  <c r="L259" i="4"/>
  <c r="M259" i="4"/>
  <c r="O259" i="4"/>
  <c r="L250" i="4"/>
  <c r="M250" i="4"/>
  <c r="M242" i="4"/>
  <c r="M241" i="4"/>
  <c r="M289" i="4"/>
  <c r="O250" i="4"/>
  <c r="N250" i="4"/>
  <c r="K250" i="4"/>
  <c r="K242" i="4"/>
  <c r="K241" i="4"/>
  <c r="K289" i="4"/>
  <c r="G250" i="4"/>
  <c r="H250" i="4"/>
  <c r="H242" i="4"/>
  <c r="H241" i="4"/>
  <c r="H289" i="4"/>
  <c r="I250" i="4"/>
  <c r="E251" i="4"/>
  <c r="F250" i="4"/>
  <c r="F242" i="4"/>
  <c r="F241" i="4"/>
  <c r="F289" i="4"/>
  <c r="L220" i="4"/>
  <c r="M220" i="4"/>
  <c r="M217" i="4"/>
  <c r="O220" i="4"/>
  <c r="N220" i="4"/>
  <c r="K220" i="4"/>
  <c r="I220" i="4"/>
  <c r="G220" i="4"/>
  <c r="H220" i="4"/>
  <c r="F220" i="4"/>
  <c r="E220" i="4"/>
  <c r="K283" i="4"/>
  <c r="G284" i="4"/>
  <c r="G283" i="4"/>
  <c r="H284" i="4"/>
  <c r="H283" i="4"/>
  <c r="F283" i="4"/>
  <c r="L233" i="4"/>
  <c r="M233" i="4"/>
  <c r="O233" i="4"/>
  <c r="N233" i="4"/>
  <c r="J233" i="4"/>
  <c r="K233" i="4"/>
  <c r="G233" i="4"/>
  <c r="H233" i="4"/>
  <c r="I233" i="4"/>
  <c r="E233" i="4"/>
  <c r="P233" i="4"/>
  <c r="F233" i="4"/>
  <c r="E236" i="4"/>
  <c r="P236" i="4"/>
  <c r="E234" i="4"/>
  <c r="E235" i="4"/>
  <c r="P235" i="4"/>
  <c r="L230" i="4"/>
  <c r="M230" i="4"/>
  <c r="M216" i="4"/>
  <c r="O230" i="4"/>
  <c r="N230" i="4"/>
  <c r="K230" i="4"/>
  <c r="J230" i="4"/>
  <c r="G230" i="4"/>
  <c r="H230" i="4"/>
  <c r="I230" i="4"/>
  <c r="E231" i="4"/>
  <c r="F230" i="4"/>
  <c r="E230" i="4"/>
  <c r="E232" i="4"/>
  <c r="L115" i="4"/>
  <c r="M115" i="4"/>
  <c r="N115" i="4"/>
  <c r="O115" i="4"/>
  <c r="K115" i="4"/>
  <c r="J115" i="4"/>
  <c r="P115" i="4"/>
  <c r="J113" i="4"/>
  <c r="J114" i="4"/>
  <c r="G115" i="4"/>
  <c r="H115" i="4"/>
  <c r="I115" i="4"/>
  <c r="F115" i="4"/>
  <c r="E115" i="4"/>
  <c r="L108" i="4"/>
  <c r="M108" i="4"/>
  <c r="N108" i="4"/>
  <c r="O108" i="4"/>
  <c r="K108" i="4"/>
  <c r="G108" i="4"/>
  <c r="H108" i="4"/>
  <c r="I108" i="4"/>
  <c r="F108" i="4"/>
  <c r="L89" i="4"/>
  <c r="M89" i="4"/>
  <c r="O89" i="4"/>
  <c r="K89" i="4"/>
  <c r="N91" i="4"/>
  <c r="J91" i="4"/>
  <c r="N94" i="4"/>
  <c r="J94" i="4"/>
  <c r="P94" i="4"/>
  <c r="E91" i="4"/>
  <c r="G89" i="4"/>
  <c r="H89" i="4"/>
  <c r="I89" i="4"/>
  <c r="F89" i="4"/>
  <c r="E89" i="4"/>
  <c r="N72" i="4"/>
  <c r="N73" i="4"/>
  <c r="J73" i="4"/>
  <c r="P73" i="4"/>
  <c r="N74" i="4"/>
  <c r="J74" i="4"/>
  <c r="N76" i="4"/>
  <c r="J76" i="4"/>
  <c r="N77" i="4"/>
  <c r="J77" i="4"/>
  <c r="N78" i="4"/>
  <c r="J78" i="4"/>
  <c r="P78" i="4"/>
  <c r="N79" i="4"/>
  <c r="J79" i="4"/>
  <c r="N87" i="4"/>
  <c r="J87" i="4"/>
  <c r="P87" i="4"/>
  <c r="N88" i="4"/>
  <c r="J88" i="4"/>
  <c r="N82" i="4"/>
  <c r="J82" i="4"/>
  <c r="N90" i="4"/>
  <c r="J90" i="4"/>
  <c r="N97" i="4"/>
  <c r="J97" i="4"/>
  <c r="N70" i="4"/>
  <c r="J70" i="4"/>
  <c r="N43" i="4"/>
  <c r="J43" i="4"/>
  <c r="N47" i="4"/>
  <c r="J47" i="4"/>
  <c r="N48" i="4"/>
  <c r="J48" i="4"/>
  <c r="P48" i="4"/>
  <c r="N49" i="4"/>
  <c r="J49" i="4"/>
  <c r="N50" i="4"/>
  <c r="N38" i="4"/>
  <c r="J38" i="4"/>
  <c r="P38" i="4"/>
  <c r="N52" i="4"/>
  <c r="J52" i="4"/>
  <c r="N53" i="4"/>
  <c r="J53" i="4"/>
  <c r="N54" i="4"/>
  <c r="N40" i="4"/>
  <c r="N56" i="4"/>
  <c r="J56" i="4"/>
  <c r="N57" i="4"/>
  <c r="J57" i="4"/>
  <c r="N58" i="4"/>
  <c r="J58" i="4"/>
  <c r="N63" i="4"/>
  <c r="J63" i="4"/>
  <c r="L81" i="4"/>
  <c r="L69" i="4"/>
  <c r="L64" i="4"/>
  <c r="M81" i="4"/>
  <c r="M69" i="4"/>
  <c r="M64" i="4"/>
  <c r="K81" i="4"/>
  <c r="E82" i="4"/>
  <c r="G81" i="4"/>
  <c r="H81" i="4"/>
  <c r="H69" i="4"/>
  <c r="I81" i="4"/>
  <c r="I69" i="4"/>
  <c r="I64" i="4"/>
  <c r="F81" i="4"/>
  <c r="L25" i="4"/>
  <c r="M25" i="4"/>
  <c r="O25" i="4"/>
  <c r="O15" i="4"/>
  <c r="O14" i="4"/>
  <c r="K25" i="4"/>
  <c r="J25" i="4"/>
  <c r="I25" i="4"/>
  <c r="G25" i="4"/>
  <c r="H25" i="4"/>
  <c r="F25" i="4"/>
  <c r="E25" i="4"/>
  <c r="P25" i="4"/>
  <c r="E27" i="4"/>
  <c r="E26" i="4"/>
  <c r="N35" i="4"/>
  <c r="J35" i="4"/>
  <c r="P35" i="4"/>
  <c r="N20" i="4"/>
  <c r="J20" i="4"/>
  <c r="J19" i="4"/>
  <c r="N21" i="4"/>
  <c r="J21" i="4"/>
  <c r="N24" i="4"/>
  <c r="J24" i="4"/>
  <c r="P24" i="4"/>
  <c r="N22" i="4"/>
  <c r="J22" i="4"/>
  <c r="N29" i="4"/>
  <c r="J29" i="4"/>
  <c r="P29" i="4"/>
  <c r="L33" i="4"/>
  <c r="M33" i="4"/>
  <c r="M15" i="4"/>
  <c r="M14" i="4"/>
  <c r="O33" i="4"/>
  <c r="G33" i="4"/>
  <c r="H33" i="4"/>
  <c r="I33" i="4"/>
  <c r="E34" i="4"/>
  <c r="F33" i="4"/>
  <c r="E33" i="4"/>
  <c r="F172" i="4"/>
  <c r="F177" i="4"/>
  <c r="E177" i="4"/>
  <c r="P177" i="4"/>
  <c r="E194" i="4"/>
  <c r="F261" i="4"/>
  <c r="F278" i="4"/>
  <c r="F209" i="4"/>
  <c r="F211" i="4"/>
  <c r="F204" i="4"/>
  <c r="F163" i="4"/>
  <c r="F160" i="4"/>
  <c r="F129" i="4"/>
  <c r="E129" i="4"/>
  <c r="F124" i="4"/>
  <c r="F166" i="4"/>
  <c r="F187" i="4"/>
  <c r="F184" i="4"/>
  <c r="F183" i="4"/>
  <c r="F17" i="4"/>
  <c r="E35" i="4"/>
  <c r="F19" i="4"/>
  <c r="E192" i="4"/>
  <c r="E193" i="4"/>
  <c r="E191" i="4"/>
  <c r="E195" i="4"/>
  <c r="E243" i="4"/>
  <c r="E244" i="4"/>
  <c r="E245" i="4"/>
  <c r="E246" i="4"/>
  <c r="E247" i="4"/>
  <c r="P247" i="4"/>
  <c r="E248" i="4"/>
  <c r="E249" i="4"/>
  <c r="E260" i="4"/>
  <c r="E259" i="4"/>
  <c r="E262" i="4"/>
  <c r="E261" i="4"/>
  <c r="E263" i="4"/>
  <c r="E253" i="4"/>
  <c r="E252" i="4"/>
  <c r="E265" i="4"/>
  <c r="E270" i="4"/>
  <c r="E254" i="4"/>
  <c r="E255" i="4"/>
  <c r="E218" i="4"/>
  <c r="P218" i="4"/>
  <c r="E228" i="4"/>
  <c r="E226" i="4"/>
  <c r="E240" i="4"/>
  <c r="E229" i="4"/>
  <c r="E73" i="4"/>
  <c r="E71" i="4"/>
  <c r="E69" i="4"/>
  <c r="E76" i="4"/>
  <c r="E78" i="4"/>
  <c r="E87" i="4"/>
  <c r="E70" i="4"/>
  <c r="P70" i="4"/>
  <c r="E275" i="4"/>
  <c r="E276" i="4"/>
  <c r="P276" i="4"/>
  <c r="P274" i="4"/>
  <c r="E277" i="4"/>
  <c r="I278" i="4"/>
  <c r="I209" i="4"/>
  <c r="E212" i="4"/>
  <c r="E211" i="4"/>
  <c r="E201" i="4"/>
  <c r="P201" i="4"/>
  <c r="I204" i="4"/>
  <c r="E204" i="4"/>
  <c r="P204" i="4"/>
  <c r="E45" i="4"/>
  <c r="E43" i="4"/>
  <c r="E55" i="4"/>
  <c r="P55" i="4"/>
  <c r="E57" i="4"/>
  <c r="P57" i="4"/>
  <c r="E44" i="4"/>
  <c r="E49" i="4"/>
  <c r="E52" i="4"/>
  <c r="P52" i="4"/>
  <c r="E56" i="4"/>
  <c r="E58" i="4"/>
  <c r="P58" i="4"/>
  <c r="E63" i="4"/>
  <c r="I124" i="4"/>
  <c r="I106" i="4"/>
  <c r="I105" i="4"/>
  <c r="I129" i="4"/>
  <c r="I163" i="4"/>
  <c r="E163" i="4"/>
  <c r="P163" i="4"/>
  <c r="I166" i="4"/>
  <c r="E166" i="4"/>
  <c r="P166" i="4"/>
  <c r="I160" i="4"/>
  <c r="I170" i="4"/>
  <c r="E170" i="4"/>
  <c r="E185" i="4"/>
  <c r="P185" i="4"/>
  <c r="E188" i="4"/>
  <c r="P188" i="4"/>
  <c r="E16" i="4"/>
  <c r="E29" i="4"/>
  <c r="E28" i="4"/>
  <c r="I17" i="4"/>
  <c r="I15" i="4"/>
  <c r="I14" i="4"/>
  <c r="I19" i="4"/>
  <c r="E19" i="4"/>
  <c r="P19" i="4"/>
  <c r="E21" i="4"/>
  <c r="P21" i="4"/>
  <c r="E24" i="4"/>
  <c r="E22" i="4"/>
  <c r="E30" i="4"/>
  <c r="R292" i="4"/>
  <c r="N107" i="4"/>
  <c r="J107" i="4"/>
  <c r="J109" i="4"/>
  <c r="J111" i="4"/>
  <c r="J108" i="4"/>
  <c r="P108" i="4"/>
  <c r="J125" i="4"/>
  <c r="J126" i="4"/>
  <c r="J124" i="4"/>
  <c r="J127" i="4"/>
  <c r="J128" i="4"/>
  <c r="K129" i="4"/>
  <c r="N129" i="4"/>
  <c r="J129" i="4"/>
  <c r="P129" i="4"/>
  <c r="J148" i="4"/>
  <c r="J173" i="4"/>
  <c r="J172" i="4"/>
  <c r="K163" i="4"/>
  <c r="N164" i="4"/>
  <c r="N163" i="4"/>
  <c r="K166" i="4"/>
  <c r="J166" i="4"/>
  <c r="N166" i="4"/>
  <c r="J168" i="4"/>
  <c r="J169" i="4"/>
  <c r="K160" i="4"/>
  <c r="N161" i="4"/>
  <c r="N162" i="4"/>
  <c r="J162" i="4"/>
  <c r="P162" i="4"/>
  <c r="K170" i="4"/>
  <c r="N170" i="4"/>
  <c r="J170" i="4"/>
  <c r="P170" i="4"/>
  <c r="J174" i="4"/>
  <c r="N243" i="4"/>
  <c r="J243" i="4"/>
  <c r="N245" i="4"/>
  <c r="J245" i="4"/>
  <c r="N246" i="4"/>
  <c r="J246" i="4"/>
  <c r="P246" i="4"/>
  <c r="N248" i="4"/>
  <c r="J248" i="4"/>
  <c r="P248" i="4"/>
  <c r="N262" i="4"/>
  <c r="J262" i="4"/>
  <c r="P262" i="4"/>
  <c r="N264" i="4"/>
  <c r="N253" i="4"/>
  <c r="J253" i="4"/>
  <c r="N254" i="4"/>
  <c r="J254" i="4"/>
  <c r="N244" i="4"/>
  <c r="J244" i="4"/>
  <c r="N247" i="4"/>
  <c r="J247" i="4"/>
  <c r="N260" i="4"/>
  <c r="J260" i="4"/>
  <c r="N252" i="4"/>
  <c r="J252" i="4"/>
  <c r="P252" i="4"/>
  <c r="N265" i="4"/>
  <c r="J265" i="4"/>
  <c r="P265" i="4"/>
  <c r="J270" i="4"/>
  <c r="P270" i="4"/>
  <c r="N192" i="4"/>
  <c r="J192" i="4"/>
  <c r="J190" i="4"/>
  <c r="N195" i="4"/>
  <c r="J195" i="4"/>
  <c r="N191" i="4"/>
  <c r="J191" i="4"/>
  <c r="N193" i="4"/>
  <c r="J193" i="4"/>
  <c r="P193" i="4"/>
  <c r="N194" i="4"/>
  <c r="J194" i="4"/>
  <c r="P194" i="4"/>
  <c r="N275" i="4"/>
  <c r="N276" i="4"/>
  <c r="J276" i="4"/>
  <c r="N277" i="4"/>
  <c r="J277" i="4"/>
  <c r="P277" i="4"/>
  <c r="N279" i="4"/>
  <c r="N274" i="4"/>
  <c r="N273" i="4"/>
  <c r="N201" i="4"/>
  <c r="J201" i="4"/>
  <c r="K204" i="4"/>
  <c r="K200" i="4"/>
  <c r="K199" i="4"/>
  <c r="N185" i="4"/>
  <c r="N184" i="4"/>
  <c r="J187" i="4"/>
  <c r="N285" i="4"/>
  <c r="N16" i="4"/>
  <c r="J16" i="4"/>
  <c r="N28" i="4"/>
  <c r="J28" i="4"/>
  <c r="K17" i="4"/>
  <c r="N18" i="4"/>
  <c r="N17" i="4"/>
  <c r="J17" i="4"/>
  <c r="P17" i="4"/>
  <c r="J286" i="4"/>
  <c r="P286" i="4"/>
  <c r="G187" i="4"/>
  <c r="G184" i="4"/>
  <c r="G183" i="4"/>
  <c r="H187" i="4"/>
  <c r="H184" i="4"/>
  <c r="H183" i="4"/>
  <c r="I187" i="4"/>
  <c r="I184" i="4"/>
  <c r="I183" i="4"/>
  <c r="K187" i="4"/>
  <c r="K184" i="4"/>
  <c r="K183" i="4"/>
  <c r="L187" i="4"/>
  <c r="L184" i="4"/>
  <c r="L183" i="4"/>
  <c r="M187" i="4"/>
  <c r="M184" i="4"/>
  <c r="M183" i="4"/>
  <c r="N187" i="4"/>
  <c r="N183" i="4"/>
  <c r="O187" i="4"/>
  <c r="E175" i="4"/>
  <c r="P175" i="4"/>
  <c r="J175" i="4"/>
  <c r="O17" i="4"/>
  <c r="O19" i="4"/>
  <c r="N19" i="4"/>
  <c r="O204" i="4"/>
  <c r="N204" i="4"/>
  <c r="J204" i="4"/>
  <c r="O209" i="4"/>
  <c r="N209" i="4"/>
  <c r="O211" i="4"/>
  <c r="N211" i="4"/>
  <c r="J211" i="4"/>
  <c r="P211" i="4"/>
  <c r="O124" i="4"/>
  <c r="O129" i="4"/>
  <c r="O106" i="4"/>
  <c r="O105" i="4"/>
  <c r="O163" i="4"/>
  <c r="O166" i="4"/>
  <c r="O160" i="4"/>
  <c r="O170" i="4"/>
  <c r="O278" i="4"/>
  <c r="O261" i="4"/>
  <c r="O263" i="4"/>
  <c r="N124" i="4"/>
  <c r="M17" i="4"/>
  <c r="M19" i="4"/>
  <c r="M204" i="4"/>
  <c r="M209" i="4"/>
  <c r="M211" i="4"/>
  <c r="M200" i="4"/>
  <c r="M199" i="4"/>
  <c r="M124" i="4"/>
  <c r="M106" i="4"/>
  <c r="M105" i="4"/>
  <c r="M129" i="4"/>
  <c r="M163" i="4"/>
  <c r="M166" i="4"/>
  <c r="M160" i="4"/>
  <c r="M170" i="4"/>
  <c r="M278" i="4"/>
  <c r="M261" i="4"/>
  <c r="L17" i="4"/>
  <c r="L19" i="4"/>
  <c r="L204" i="4"/>
  <c r="L209" i="4"/>
  <c r="L200" i="4"/>
  <c r="L199" i="4"/>
  <c r="L211" i="4"/>
  <c r="L124" i="4"/>
  <c r="L106" i="4"/>
  <c r="L105" i="4"/>
  <c r="L129" i="4"/>
  <c r="L163" i="4"/>
  <c r="L166" i="4"/>
  <c r="L160" i="4"/>
  <c r="L170" i="4"/>
  <c r="L278" i="4"/>
  <c r="L261" i="4"/>
  <c r="K19" i="4"/>
  <c r="K42" i="4"/>
  <c r="K36" i="4"/>
  <c r="K209" i="4"/>
  <c r="K211" i="4"/>
  <c r="K124" i="4"/>
  <c r="K106" i="4"/>
  <c r="K105" i="4"/>
  <c r="K278" i="4"/>
  <c r="K261" i="4"/>
  <c r="I211" i="4"/>
  <c r="I189" i="4"/>
  <c r="I261" i="4"/>
  <c r="I242" i="4"/>
  <c r="I241" i="4"/>
  <c r="I289" i="4"/>
  <c r="H17" i="4"/>
  <c r="H15" i="4"/>
  <c r="H14" i="4"/>
  <c r="H19" i="4"/>
  <c r="H204" i="4"/>
  <c r="H209" i="4"/>
  <c r="H200" i="4"/>
  <c r="H199" i="4"/>
  <c r="H211" i="4"/>
  <c r="H124" i="4"/>
  <c r="H106" i="4"/>
  <c r="H105" i="4"/>
  <c r="H129" i="4"/>
  <c r="H163" i="4"/>
  <c r="H166" i="4"/>
  <c r="H160" i="4"/>
  <c r="H170" i="4"/>
  <c r="H278" i="4"/>
  <c r="H261" i="4"/>
  <c r="G17" i="4"/>
  <c r="G19" i="4"/>
  <c r="G204" i="4"/>
  <c r="G209" i="4"/>
  <c r="G211" i="4"/>
  <c r="G124" i="4"/>
  <c r="G106" i="4"/>
  <c r="G105" i="4"/>
  <c r="G129" i="4"/>
  <c r="G163" i="4"/>
  <c r="G166" i="4"/>
  <c r="G160" i="4"/>
  <c r="G170" i="4"/>
  <c r="G278" i="4"/>
  <c r="G261" i="4"/>
  <c r="E264" i="4"/>
  <c r="P264" i="4"/>
  <c r="E174" i="4"/>
  <c r="P174" i="4"/>
  <c r="E171" i="4"/>
  <c r="J171" i="4"/>
  <c r="P171" i="4"/>
  <c r="E162" i="4"/>
  <c r="E161" i="4"/>
  <c r="P161" i="4"/>
  <c r="E169" i="4"/>
  <c r="E168" i="4"/>
  <c r="P168" i="4"/>
  <c r="E167" i="4"/>
  <c r="J167" i="4"/>
  <c r="E165" i="4"/>
  <c r="J165" i="4"/>
  <c r="P165" i="4"/>
  <c r="E164" i="4"/>
  <c r="E173" i="4"/>
  <c r="E172" i="4"/>
  <c r="P172" i="4"/>
  <c r="O172" i="4"/>
  <c r="N172" i="4"/>
  <c r="M172" i="4"/>
  <c r="L172" i="4"/>
  <c r="K172" i="4"/>
  <c r="I172" i="4"/>
  <c r="H172" i="4"/>
  <c r="G172" i="4"/>
  <c r="E149" i="4"/>
  <c r="J149" i="4"/>
  <c r="P149" i="4"/>
  <c r="E147" i="4"/>
  <c r="J147" i="4"/>
  <c r="P147" i="4"/>
  <c r="E146" i="4"/>
  <c r="J146" i="4"/>
  <c r="P146" i="4"/>
  <c r="F145" i="4"/>
  <c r="E145" i="4"/>
  <c r="P145" i="4"/>
  <c r="J145" i="4"/>
  <c r="E144" i="4"/>
  <c r="J144" i="4"/>
  <c r="F143" i="4"/>
  <c r="E143" i="4"/>
  <c r="J143" i="4"/>
  <c r="P143" i="4"/>
  <c r="J142" i="4"/>
  <c r="P142" i="4"/>
  <c r="F141" i="4"/>
  <c r="E141" i="4"/>
  <c r="J141" i="4"/>
  <c r="P141" i="4"/>
  <c r="E140" i="4"/>
  <c r="J140" i="4"/>
  <c r="P140" i="4"/>
  <c r="F139" i="4"/>
  <c r="E139" i="4"/>
  <c r="P139" i="4"/>
  <c r="J139" i="4"/>
  <c r="E138" i="4"/>
  <c r="J138" i="4"/>
  <c r="P138" i="4"/>
  <c r="F137" i="4"/>
  <c r="E137" i="4"/>
  <c r="P137" i="4"/>
  <c r="J137" i="4"/>
  <c r="E136" i="4"/>
  <c r="P136" i="4"/>
  <c r="J136" i="4"/>
  <c r="F135" i="4"/>
  <c r="E135" i="4"/>
  <c r="P135" i="4"/>
  <c r="J135" i="4"/>
  <c r="E134" i="4"/>
  <c r="P134" i="4"/>
  <c r="J134" i="4"/>
  <c r="F133" i="4"/>
  <c r="E133" i="4"/>
  <c r="J133" i="4"/>
  <c r="P133" i="4"/>
  <c r="E132" i="4"/>
  <c r="J132" i="4"/>
  <c r="F131" i="4"/>
  <c r="E131" i="4"/>
  <c r="P131" i="4"/>
  <c r="J131" i="4"/>
  <c r="E130" i="4"/>
  <c r="P130" i="4"/>
  <c r="J130" i="4"/>
  <c r="E128" i="4"/>
  <c r="P128" i="4"/>
  <c r="E127" i="4"/>
  <c r="P127" i="4"/>
  <c r="E126" i="4"/>
  <c r="P126" i="4"/>
  <c r="E125" i="4"/>
  <c r="F123" i="4"/>
  <c r="I123" i="4"/>
  <c r="E123" i="4"/>
  <c r="K123" i="4"/>
  <c r="N123" i="4"/>
  <c r="J123" i="4"/>
  <c r="P123" i="4"/>
  <c r="O123" i="4"/>
  <c r="M123" i="4"/>
  <c r="L123" i="4"/>
  <c r="H123" i="4"/>
  <c r="G123" i="4"/>
  <c r="E122" i="4"/>
  <c r="J122" i="4"/>
  <c r="P122" i="4"/>
  <c r="F121" i="4"/>
  <c r="E121" i="4"/>
  <c r="P121" i="4"/>
  <c r="J121" i="4"/>
  <c r="E120" i="4"/>
  <c r="P120" i="4"/>
  <c r="J120" i="4"/>
  <c r="F119" i="4"/>
  <c r="E119" i="4"/>
  <c r="P119" i="4"/>
  <c r="J119" i="4"/>
  <c r="E118" i="4"/>
  <c r="J118" i="4"/>
  <c r="F117" i="4"/>
  <c r="E117" i="4"/>
  <c r="P117" i="4"/>
  <c r="J117" i="4"/>
  <c r="E116" i="4"/>
  <c r="P116" i="4"/>
  <c r="J116" i="4"/>
  <c r="E114" i="4"/>
  <c r="E113" i="4"/>
  <c r="P113" i="4"/>
  <c r="F112" i="4"/>
  <c r="E112" i="4"/>
  <c r="P112" i="4"/>
  <c r="J112" i="4"/>
  <c r="E111" i="4"/>
  <c r="P111" i="4"/>
  <c r="J110" i="4"/>
  <c r="E109" i="4"/>
  <c r="E176" i="4"/>
  <c r="P176" i="4"/>
  <c r="E107" i="4"/>
  <c r="E100" i="4"/>
  <c r="P100" i="4"/>
  <c r="E90" i="4"/>
  <c r="E88" i="4"/>
  <c r="P88" i="4"/>
  <c r="E79" i="4"/>
  <c r="E77" i="4"/>
  <c r="P80" i="4"/>
  <c r="E74" i="4"/>
  <c r="E72" i="4"/>
  <c r="O65" i="4"/>
  <c r="M65" i="4"/>
  <c r="L65" i="4"/>
  <c r="K65" i="4"/>
  <c r="E210" i="4"/>
  <c r="P210" i="4"/>
  <c r="E206" i="4"/>
  <c r="P206" i="4"/>
  <c r="E205" i="4"/>
  <c r="E203" i="4"/>
  <c r="P203" i="4"/>
  <c r="E54" i="4"/>
  <c r="E40" i="4"/>
  <c r="E53" i="4"/>
  <c r="P53" i="4"/>
  <c r="E50" i="4"/>
  <c r="E48" i="4"/>
  <c r="E47" i="4"/>
  <c r="P47" i="4"/>
  <c r="K37" i="4"/>
  <c r="J37" i="4"/>
  <c r="M37" i="4"/>
  <c r="L37" i="4"/>
  <c r="H37" i="4"/>
  <c r="E20" i="4"/>
  <c r="E18" i="4"/>
  <c r="J33" i="4"/>
  <c r="P33" i="4"/>
  <c r="P186" i="4"/>
  <c r="O184" i="4"/>
  <c r="O183" i="4"/>
  <c r="G217" i="4"/>
  <c r="G216" i="4"/>
  <c r="E202" i="4"/>
  <c r="P202" i="4"/>
  <c r="E108" i="4"/>
  <c r="N259" i="4"/>
  <c r="P182" i="4"/>
  <c r="J26" i="4"/>
  <c r="N261" i="4"/>
  <c r="J261" i="4"/>
  <c r="P261" i="4"/>
  <c r="J164" i="4"/>
  <c r="P164" i="4"/>
  <c r="H64" i="4"/>
  <c r="E187" i="4"/>
  <c r="P187" i="4"/>
  <c r="O42" i="4"/>
  <c r="O36" i="4"/>
  <c r="E59" i="4"/>
  <c r="P59" i="4"/>
  <c r="J275" i="4"/>
  <c r="P275" i="4"/>
  <c r="N263" i="4"/>
  <c r="J263" i="4"/>
  <c r="P263" i="4"/>
  <c r="J264" i="4"/>
  <c r="E184" i="4"/>
  <c r="E183" i="4"/>
  <c r="J214" i="4"/>
  <c r="F148" i="4"/>
  <c r="J185" i="4"/>
  <c r="J184" i="4"/>
  <c r="J183" i="4"/>
  <c r="G15" i="4"/>
  <c r="G14" i="4"/>
  <c r="J279" i="4"/>
  <c r="P279" i="4"/>
  <c r="K15" i="4"/>
  <c r="K14" i="4"/>
  <c r="N89" i="4"/>
  <c r="J89" i="4"/>
  <c r="I217" i="4"/>
  <c r="I216" i="4"/>
  <c r="O217" i="4"/>
  <c r="O216" i="4"/>
  <c r="N196" i="4"/>
  <c r="J196" i="4"/>
  <c r="O190" i="4"/>
  <c r="O189" i="4"/>
  <c r="J75" i="4"/>
  <c r="P75" i="4"/>
  <c r="E148" i="4"/>
  <c r="P148" i="4"/>
  <c r="F69" i="4"/>
  <c r="F64" i="4"/>
  <c r="P288" i="4"/>
  <c r="J285" i="4"/>
  <c r="N284" i="4"/>
  <c r="J284" i="4"/>
  <c r="J283" i="4"/>
  <c r="J161" i="4"/>
  <c r="N160" i="4"/>
  <c r="F15" i="4"/>
  <c r="F14" i="4"/>
  <c r="E17" i="4"/>
  <c r="L15" i="4"/>
  <c r="L14" i="4"/>
  <c r="K217" i="4"/>
  <c r="K216" i="4"/>
  <c r="E250" i="4"/>
  <c r="L242" i="4"/>
  <c r="L241" i="4"/>
  <c r="L289" i="4"/>
  <c r="E281" i="4"/>
  <c r="P281" i="4"/>
  <c r="P282" i="4"/>
  <c r="H217" i="4"/>
  <c r="H216" i="4"/>
  <c r="L217" i="4"/>
  <c r="L216" i="4"/>
  <c r="P23" i="4"/>
  <c r="E274" i="4"/>
  <c r="E273" i="4"/>
  <c r="N283" i="4"/>
  <c r="J160" i="4"/>
  <c r="J278" i="4"/>
  <c r="N278" i="4"/>
  <c r="P125" i="4"/>
  <c r="P124" i="4"/>
  <c r="N190" i="4"/>
  <c r="N189" i="4"/>
  <c r="P132" i="4"/>
  <c r="P243" i="4"/>
  <c r="P256" i="4"/>
  <c r="P228" i="4"/>
  <c r="P37" i="4"/>
  <c r="P183" i="4"/>
  <c r="P260" i="4"/>
  <c r="P259" i="4"/>
  <c r="J259" i="4"/>
  <c r="J163" i="4"/>
  <c r="P244" i="4"/>
  <c r="I200" i="4"/>
  <c r="I199" i="4"/>
  <c r="F106" i="4"/>
  <c r="F105" i="4"/>
  <c r="E81" i="4"/>
  <c r="J274" i="4"/>
  <c r="J273" i="4"/>
  <c r="P173" i="4"/>
  <c r="J27" i="4"/>
  <c r="P27" i="4"/>
  <c r="N39" i="4"/>
  <c r="J39" i="4"/>
  <c r="P39" i="4"/>
  <c r="P118" i="4"/>
  <c r="P167" i="4"/>
  <c r="J209" i="4"/>
  <c r="E160" i="4"/>
  <c r="P160" i="4"/>
  <c r="E209" i="4"/>
  <c r="P209" i="4"/>
  <c r="N81" i="4"/>
  <c r="J81" i="4"/>
  <c r="J220" i="4"/>
  <c r="G242" i="4"/>
  <c r="G241" i="4"/>
  <c r="G289" i="4"/>
  <c r="E278" i="4"/>
  <c r="P278" i="4"/>
  <c r="P230" i="4"/>
  <c r="P208" i="4"/>
  <c r="P232" i="4"/>
  <c r="P205" i="4"/>
  <c r="J213" i="4"/>
  <c r="P219" i="4"/>
  <c r="P90" i="4"/>
  <c r="P198" i="4"/>
  <c r="P144" i="4"/>
  <c r="P114" i="4"/>
  <c r="P215" i="4"/>
  <c r="G200" i="4"/>
  <c r="G199" i="4"/>
  <c r="P212" i="4"/>
  <c r="O200" i="4"/>
  <c r="O199" i="4"/>
  <c r="F200" i="4"/>
  <c r="F199" i="4"/>
  <c r="E213" i="4"/>
  <c r="P213" i="4"/>
  <c r="P200" i="4"/>
  <c r="P199" i="4"/>
  <c r="N200" i="4"/>
  <c r="N199" i="4"/>
  <c r="J54" i="4"/>
  <c r="J40" i="4"/>
  <c r="P40" i="4"/>
  <c r="P109" i="4"/>
  <c r="P169" i="4"/>
  <c r="P184" i="4"/>
  <c r="P195" i="4"/>
  <c r="J72" i="4"/>
  <c r="N65" i="4"/>
  <c r="E196" i="4"/>
  <c r="N15" i="4"/>
  <c r="N14" i="4"/>
  <c r="P72" i="4"/>
  <c r="P54" i="4"/>
  <c r="P196" i="4"/>
  <c r="P220" i="4"/>
  <c r="F217" i="4"/>
  <c r="F216" i="4"/>
  <c r="P254" i="4"/>
  <c r="P16" i="4"/>
  <c r="N217" i="4"/>
  <c r="N216" i="4"/>
  <c r="J217" i="4"/>
  <c r="J216" i="4"/>
  <c r="P76" i="4"/>
  <c r="N106" i="4"/>
  <c r="N105" i="4"/>
  <c r="P253" i="4"/>
  <c r="E242" i="4"/>
  <c r="E241" i="4"/>
  <c r="P191" i="4"/>
  <c r="E190" i="4"/>
  <c r="P225" i="4"/>
  <c r="P227" i="4"/>
  <c r="P217" i="4"/>
  <c r="J80" i="4"/>
  <c r="N67" i="4"/>
  <c r="J67" i="4"/>
  <c r="P67" i="4"/>
  <c r="P81" i="4"/>
  <c r="P71" i="4"/>
  <c r="P82" i="4"/>
  <c r="P63" i="4"/>
  <c r="P79" i="4"/>
  <c r="P91" i="4"/>
  <c r="P86" i="4"/>
  <c r="P56" i="4"/>
  <c r="J18" i="4"/>
  <c r="P18" i="4"/>
  <c r="P26" i="4"/>
  <c r="J65" i="4"/>
  <c r="P65" i="4"/>
  <c r="N69" i="4"/>
  <c r="N64" i="4"/>
  <c r="P49" i="4"/>
  <c r="P74" i="4"/>
  <c r="P28" i="4"/>
  <c r="P43" i="4"/>
  <c r="P89" i="4"/>
  <c r="J69" i="4"/>
  <c r="J64" i="4"/>
  <c r="J50" i="4"/>
  <c r="P50" i="4"/>
  <c r="E124" i="4"/>
  <c r="E217" i="4"/>
  <c r="E216" i="4"/>
  <c r="E189" i="4"/>
  <c r="P216" i="4"/>
  <c r="E106" i="4"/>
  <c r="P284" i="4"/>
  <c r="E283" i="4"/>
  <c r="P285" i="4"/>
  <c r="E105" i="4"/>
  <c r="P283" i="4"/>
  <c r="P273" i="4"/>
  <c r="E200" i="4"/>
  <c r="E199" i="4"/>
  <c r="E289" i="4"/>
  <c r="E64" i="4"/>
  <c r="P64" i="4"/>
  <c r="P69" i="4"/>
  <c r="P190" i="4"/>
  <c r="J189" i="4"/>
  <c r="P189" i="4"/>
  <c r="P192" i="4"/>
  <c r="P107" i="4"/>
  <c r="J106" i="4"/>
  <c r="E42" i="4"/>
  <c r="E36" i="4"/>
  <c r="P41" i="4"/>
  <c r="N41" i="4"/>
  <c r="P46" i="4"/>
  <c r="P22" i="4"/>
  <c r="P20" i="4"/>
  <c r="P15" i="4"/>
  <c r="P14" i="4"/>
  <c r="E15" i="4"/>
  <c r="E14" i="4"/>
  <c r="J15" i="4"/>
  <c r="J14" i="4"/>
  <c r="J105" i="4"/>
  <c r="P106" i="4"/>
  <c r="P105" i="4"/>
  <c r="O242" i="4"/>
  <c r="O241" i="4"/>
  <c r="O289" i="4"/>
  <c r="J250" i="4"/>
  <c r="P251" i="4"/>
  <c r="P250" i="4"/>
  <c r="P245" i="4"/>
  <c r="N242" i="4"/>
  <c r="N241" i="4"/>
  <c r="N289" i="4"/>
  <c r="J42" i="4"/>
  <c r="J36" i="4"/>
  <c r="N42" i="4"/>
  <c r="N36" i="4"/>
  <c r="P44" i="4"/>
  <c r="P42" i="4"/>
  <c r="P36" i="4"/>
  <c r="P249" i="4"/>
  <c r="P255" i="4"/>
  <c r="P242" i="4"/>
  <c r="J242" i="4"/>
  <c r="J241" i="4"/>
  <c r="P241" i="4"/>
  <c r="P289" i="4"/>
  <c r="Q292" i="4"/>
  <c r="Q294" i="4"/>
  <c r="J289" i="4"/>
  <c r="Q289" i="4"/>
  <c r="R291" i="4"/>
</calcChain>
</file>

<file path=xl/sharedStrings.xml><?xml version="1.0" encoding="utf-8"?>
<sst xmlns="http://schemas.openxmlformats.org/spreadsheetml/2006/main" count="831" uniqueCount="577">
  <si>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</si>
  <si>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</si>
  <si>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</si>
  <si>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</si>
  <si>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</si>
  <si>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</si>
  <si>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</si>
  <si>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</si>
  <si>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</si>
  <si>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</si>
  <si>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Код типової програмної класифікації видатків та кредитування місцевих бюджетів (КТПКВКМБ)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</si>
  <si>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</si>
  <si>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</si>
  <si>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</si>
  <si>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</si>
  <si>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</si>
  <si>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</si>
  <si>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</si>
  <si>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</si>
  <si>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</si>
  <si>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</si>
  <si>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</si>
  <si>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</si>
  <si>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</si>
  <si>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</si>
  <si>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</si>
  <si>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</si>
  <si>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</si>
  <si>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</si>
  <si>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</si>
  <si>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</si>
  <si>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</si>
  <si>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</si>
  <si>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</si>
  <si>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</si>
  <si>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</si>
  <si>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2020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</si>
  <si>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</si>
  <si>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</si>
  <si>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</si>
  <si>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</si>
  <si>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</si>
  <si>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</si>
  <si>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</si>
  <si>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</si>
  <si>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</si>
  <si>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</si>
  <si>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</si>
  <si>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</si>
  <si>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</si>
  <si>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</si>
  <si>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</si>
  <si>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</si>
  <si>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</si>
  <si>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</si>
  <si>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</si>
  <si>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</si>
  <si>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</si>
  <si>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</si>
  <si>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</si>
  <si>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</si>
  <si>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</si>
  <si>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</si>
  <si>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</si>
  <si>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</si>
  <si>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</si>
  <si>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</si>
  <si>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</si>
  <si>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</si>
  <si>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</si>
  <si>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</si>
  <si>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</si>
  <si>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 xml:space="preserve">Мелітопольський міський голова </t>
  </si>
  <si>
    <t xml:space="preserve">Начальник фінансового управління Мелітопольської міської ради 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</si>
  <si>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</si>
  <si>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</si>
  <si>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</si>
  <si>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</si>
  <si>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</si>
  <si>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</si>
  <si>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</si>
  <si>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</si>
  <si>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С.А. Мінько</t>
  </si>
  <si>
    <t>Код програмної класифікації видатків та кредитування місцевих бюджетів (КПКВК)</t>
  </si>
  <si>
    <t>Найменування</t>
  </si>
  <si>
    <t>2</t>
  </si>
  <si>
    <t>15=4+9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</si>
  <si>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</si>
  <si>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</si>
  <si>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</si>
  <si>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</si>
  <si>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</si>
  <si>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</si>
  <si>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 xml:space="preserve"> Додаток №3 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</si>
  <si>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</si>
  <si>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</si>
  <si>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</si>
  <si>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</si>
  <si>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</si>
  <si>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</si>
  <si>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</si>
  <si>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</si>
  <si>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</si>
  <si>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</si>
  <si>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</si>
  <si>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Багатопрофільна медична допомога населенню, що надається територіальними медичними об'єднаннями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</si>
  <si>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</si>
  <si>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</si>
  <si>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</si>
  <si>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</si>
  <si>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</si>
  <si>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</si>
  <si>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</si>
  <si>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</si>
  <si>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</si>
  <si>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</si>
  <si>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</si>
  <si>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</si>
  <si>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</si>
  <si>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</si>
  <si>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</si>
  <si>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</si>
  <si>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Я.В. Чабан</t>
  </si>
  <si>
    <t>від «_____»_________ №____</t>
  </si>
  <si>
    <t>(грн.)</t>
  </si>
  <si>
    <t>Код функціональної класифікації видатків та кредитування бюджету</t>
  </si>
  <si>
    <t>Загальний фонд</t>
  </si>
  <si>
    <t>Спеціальний фонд</t>
  </si>
  <si>
    <t>Разом</t>
  </si>
  <si>
    <t>Всього</t>
  </si>
  <si>
    <t>видатки споживання</t>
  </si>
  <si>
    <t>з  них</t>
  </si>
  <si>
    <t>видатки розвитку</t>
  </si>
  <si>
    <r>
      <t>Всього</t>
    </r>
    <r>
      <rPr>
        <sz val="9"/>
        <rFont val="Times New Roman"/>
        <family val="1"/>
        <charset val="204"/>
      </rPr>
      <t xml:space="preserve"> </t>
    </r>
  </si>
  <si>
    <t>оплата праці</t>
  </si>
  <si>
    <t>комунальні послуги та енергоносії</t>
  </si>
  <si>
    <t>бюджет розвитку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</si>
  <si>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</si>
  <si>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</si>
  <si>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</si>
  <si>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</si>
  <si>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</si>
  <si>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</si>
  <si>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</si>
  <si>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</si>
  <si>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</si>
  <si>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</si>
  <si>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</si>
  <si>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</si>
  <si>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</si>
  <si>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</si>
  <si>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</si>
  <si>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</si>
  <si>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</si>
  <si>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</si>
  <si>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</si>
  <si>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</si>
  <si>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</si>
  <si>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</si>
  <si>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</si>
  <si>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</si>
  <si>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</si>
  <si>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</si>
  <si>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</si>
  <si>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</si>
  <si>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</si>
  <si>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</si>
  <si>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</si>
  <si>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</si>
  <si>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</si>
  <si>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</si>
  <si>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</si>
  <si>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</si>
  <si>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</si>
  <si>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</si>
  <si>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</si>
  <si>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</si>
  <si>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</si>
  <si>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</si>
  <si>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Методичне забезпечення діяльності навчальних закладів та інші заходи в галузі освіти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</si>
  <si>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</si>
  <si>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</si>
  <si>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</si>
  <si>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</si>
  <si>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</si>
  <si>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</si>
  <si>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</si>
  <si>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</si>
  <si>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</si>
  <si>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</si>
  <si>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</si>
  <si>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</si>
  <si>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</si>
  <si>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</si>
  <si>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</si>
  <si>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</si>
  <si>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</si>
  <si>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</si>
  <si>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</si>
  <si>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</si>
  <si>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</si>
  <si>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</si>
  <si>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</si>
  <si>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</si>
  <si>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</si>
  <si>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</si>
  <si>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</si>
  <si>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</si>
  <si>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</si>
  <si>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</si>
  <si>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</si>
  <si>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</si>
  <si>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</si>
  <si>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</si>
  <si>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</si>
  <si>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</si>
  <si>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</si>
  <si>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</si>
  <si>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</si>
  <si>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0611020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</si>
  <si>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</si>
  <si>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0611070</t>
  </si>
  <si>
    <t xml:space="preserve">Надання позашкільної освіти позашкільними закладами освіти, заходи із позашкільної роботи з дітьми </t>
  </si>
  <si>
    <t>0611090</t>
  </si>
  <si>
    <t xml:space="preserve">Методичне забезпечення діяльності навчальних закладів 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</si>
  <si>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</si>
  <si>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</si>
  <si>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</si>
  <si>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</si>
  <si>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</si>
  <si>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</si>
  <si>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</si>
  <si>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</si>
  <si>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</si>
  <si>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</si>
  <si>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</si>
  <si>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</si>
  <si>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</si>
  <si>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</si>
  <si>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</si>
  <si>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</si>
  <si>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</si>
  <si>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</si>
  <si>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</si>
  <si>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</si>
  <si>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</si>
  <si>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</si>
  <si>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</si>
  <si>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</si>
  <si>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</si>
  <si>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</si>
  <si>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</si>
  <si>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</si>
  <si>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</si>
  <si>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</si>
  <si>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</si>
  <si>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</si>
  <si>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</si>
  <si>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</si>
  <si>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</si>
  <si>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</si>
  <si>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</si>
  <si>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</si>
  <si>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</si>
  <si>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</si>
  <si>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</si>
  <si>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</si>
  <si>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</si>
  <si>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</si>
  <si>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</si>
  <si>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</si>
  <si>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</si>
  <si>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</si>
  <si>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</si>
  <si>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</si>
  <si>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</si>
  <si>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</si>
  <si>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</si>
  <si>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</si>
  <si>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</si>
  <si>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</si>
  <si>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</si>
  <si>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</si>
  <si>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</si>
  <si>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</si>
  <si>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</si>
  <si>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</si>
  <si>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</si>
  <si>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</si>
  <si>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</si>
  <si>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</si>
  <si>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</si>
  <si>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</si>
  <si>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</si>
  <si>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</si>
  <si>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</si>
  <si>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</si>
  <si>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</si>
  <si>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</si>
  <si>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</si>
  <si>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</si>
  <si>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</si>
  <si>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</si>
  <si>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</si>
  <si>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</si>
  <si>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</si>
  <si>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</si>
  <si>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</si>
  <si>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</si>
  <si>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</si>
  <si>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</si>
  <si>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</si>
  <si>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</si>
  <si>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</si>
  <si>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</si>
  <si>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</si>
  <si>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</si>
  <si>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</si>
  <si>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</si>
  <si>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</si>
  <si>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</si>
  <si>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</si>
  <si>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</si>
  <si>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</si>
  <si>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</si>
  <si>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</si>
  <si>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</si>
  <si>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</si>
  <si>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</si>
  <si>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</si>
  <si>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</si>
  <si>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</si>
  <si>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</si>
  <si>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</si>
  <si>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</si>
  <si>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</si>
  <si>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</si>
  <si>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</si>
  <si>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</si>
  <si>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</si>
  <si>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</si>
  <si>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</si>
  <si>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</si>
  <si>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</si>
  <si>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</si>
  <si>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</si>
  <si>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</si>
  <si>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</si>
  <si>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</si>
  <si>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</si>
  <si>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</si>
  <si>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</si>
  <si>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</si>
  <si>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</si>
  <si>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</si>
  <si>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</si>
  <si>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</si>
  <si>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</si>
  <si>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</si>
  <si>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</si>
  <si>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</si>
  <si>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</si>
  <si>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</si>
  <si>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</si>
  <si>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</si>
  <si>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</si>
  <si>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</si>
  <si>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</si>
  <si>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</si>
  <si>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</si>
  <si>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</si>
  <si>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</si>
  <si>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</si>
  <si>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</si>
  <si>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</si>
  <si>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</si>
  <si>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</si>
  <si>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</si>
  <si>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</si>
  <si>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</si>
  <si>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</si>
  <si>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</si>
  <si>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</si>
  <si>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</si>
  <si>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</si>
  <si>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</si>
  <si>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</si>
  <si>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</si>
  <si>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</si>
  <si>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</si>
  <si>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</si>
  <si>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</si>
  <si>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</si>
  <si>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</si>
  <si>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</si>
  <si>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</si>
  <si>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</si>
  <si>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</si>
  <si>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</si>
  <si>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</si>
  <si>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</si>
  <si>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</si>
  <si>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Методичне забезпечення діяльності навчальних закладів</t>
  </si>
  <si>
    <t>1511150</t>
  </si>
  <si>
    <t>1512010</t>
  </si>
  <si>
    <t>1512110</t>
  </si>
  <si>
    <t>1512111</t>
  </si>
  <si>
    <t>1514040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</si>
  <si>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</si>
  <si>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</si>
  <si>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</si>
  <si>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</si>
  <si>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</si>
  <si>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</si>
  <si>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</si>
  <si>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</si>
  <si>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</si>
  <si>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</si>
  <si>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</si>
  <si>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</si>
  <si>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</si>
  <si>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</si>
  <si>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</si>
  <si>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</si>
  <si>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</si>
  <si>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</si>
  <si>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</si>
  <si>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</si>
  <si>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</si>
  <si>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</si>
  <si>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</si>
  <si>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</si>
  <si>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</si>
  <si>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</si>
  <si>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</si>
  <si>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Розподіл видатків бюджету м. Мелітополя на _2018_ рік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</si>
  <si>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</si>
  <si>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</si>
  <si>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</si>
  <si>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</si>
  <si>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</si>
  <si>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</si>
  <si>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</si>
  <si>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</si>
  <si>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</si>
  <si>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</si>
  <si>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</si>
  <si>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</si>
  <si>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</si>
  <si>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</si>
  <si>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</si>
  <si>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</si>
  <si>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</si>
  <si>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 xml:space="preserve">Надання державної соціальної допомоги особам з інвалідністю з дитинства та дітям з інвалідністю 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</si>
  <si>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</si>
  <si>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</si>
  <si>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</si>
  <si>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</si>
  <si>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</si>
  <si>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</si>
  <si>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</si>
  <si>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</si>
  <si>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</si>
  <si>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</si>
  <si>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</si>
  <si>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</si>
  <si>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</si>
  <si>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</si>
  <si>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</si>
  <si>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</si>
  <si>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</si>
  <si>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</si>
  <si>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</si>
  <si>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</si>
  <si>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</si>
  <si>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 за рахунок відповідної субвенції з державного бюджету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</si>
  <si>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</si>
  <si>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</si>
  <si>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</si>
  <si>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</si>
  <si>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</si>
  <si>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</si>
  <si>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Надання допомоги дітям-сиротам та дітям, позбавленим батьківського піклування, яким виповнюється 18 років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</si>
  <si>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</si>
  <si>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</si>
  <si>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</si>
  <si>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</si>
  <si>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</si>
  <si>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</si>
  <si>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</si>
  <si>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</si>
  <si>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</si>
  <si>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</si>
  <si>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</si>
  <si>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</si>
  <si>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</si>
  <si>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</si>
  <si>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</si>
  <si>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</si>
  <si>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</si>
  <si>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</si>
  <si>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</si>
  <si>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</si>
  <si>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</si>
  <si>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</si>
  <si>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</si>
  <si>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</si>
  <si>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</si>
  <si>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оплату послуг із здійснення патронату над дитиною та виплата соціальної допомоги на утримання дитини в сім’ї патронатного вихователя</t>
  </si>
  <si>
    <t>"Про внесення змін до рішення 35 сесії Мелітопольської міської ради VII скликання від 29.11.2017 № 4/2 
«Про міський бюджет на 2018 рік"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</si>
  <si>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</si>
  <si>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</si>
  <si>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</si>
  <si>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</si>
  <si>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</si>
  <si>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</si>
  <si>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</si>
  <si>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</si>
  <si>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</si>
  <si>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</si>
  <si>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</si>
  <si>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</si>
  <si>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</si>
  <si>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</si>
  <si>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</si>
  <si>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</si>
  <si>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</si>
  <si>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</si>
  <si>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</si>
  <si>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</si>
  <si>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</si>
  <si>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</si>
  <si>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</si>
  <si>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</si>
  <si>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</si>
  <si>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</si>
  <si>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</si>
  <si>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</si>
  <si>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</si>
  <si>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1518310</t>
  </si>
  <si>
    <t>1518311</t>
  </si>
  <si>
    <t>7330</t>
  </si>
  <si>
    <t>Будівництво інших об'єктів соціальної та виробничої інфраструктури комунальної власності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</si>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</sst>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9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sz val="7"/>
      <name val="Times New Roman"/>
      <family val="1"/>
      <charset val="204"/>
    </font>
    <font>
      <b/>
      <sz val="10"/>
      <name val="Arial Cyr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10"/>
      <color indexed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10"/>
      <color indexed="10"/>
      <name val="Times New Roman"/>
      <family val="1"/>
      <charset val="204"/>
    </font>
    <font>
      <i/>
      <sz val="10"/>
      <color indexed="10"/>
      <name val="Arial Cyr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theme="1"/>
      <name val="Arial Cyr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medium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/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3"/>
      </left>
      <right/>
      <top style="thin">
        <color indexed="63"/>
      </top>
      <bottom/>
      <diagonal/>
    </border>
    <border>
      <left style="medium">
        <color indexed="63"/>
      </left>
      <right style="thin">
        <color indexed="63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4"/>
      </right>
      <top style="medium">
        <color indexed="63"/>
      </top>
      <bottom/>
      <diagonal/>
    </border>
    <border>
      <left style="medium">
        <color indexed="63"/>
      </left>
      <right style="thin">
        <color indexed="64"/>
      </right>
      <top/>
      <bottom/>
      <diagonal/>
    </border>
    <border>
      <left style="medium">
        <color indexed="63"/>
      </left>
      <right style="thin">
        <color indexed="64"/>
      </right>
      <top/>
      <bottom style="thin">
        <color indexed="63"/>
      </bottom>
      <diagonal/>
    </border>
    <border>
      <left/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</borders>
  <cellStyleXfs count="2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1" applyNumberFormat="0" applyAlignment="0" applyProtection="0"/>
    <xf numFmtId="0" fontId="3" fillId="9" borderId="2" applyNumberFormat="0" applyAlignment="0" applyProtection="0"/>
    <xf numFmtId="0" fontId="4" fillId="9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0" borderId="7" applyNumberFormat="0" applyAlignment="0" applyProtection="0"/>
    <xf numFmtId="0" fontId="10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13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</cellStyleXfs>
  <cellXfs count="368">
    <xf numFmtId="0" fontId="0" fillId="0" borderId="0" xfId="0"/>
    <xf numFmtId="49" fontId="1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horizontal="justify"/>
    </xf>
    <xf numFmtId="0" fontId="0" fillId="0" borderId="0" xfId="0" applyFill="1"/>
    <xf numFmtId="0" fontId="27" fillId="0" borderId="2" xfId="0" applyFont="1" applyBorder="1" applyAlignment="1">
      <alignment horizontal="right" wrapText="1"/>
    </xf>
    <xf numFmtId="0" fontId="30" fillId="0" borderId="2" xfId="0" applyFont="1" applyBorder="1" applyAlignment="1">
      <alignment horizontal="right" wrapText="1"/>
    </xf>
    <xf numFmtId="0" fontId="27" fillId="0" borderId="2" xfId="0" applyFont="1" applyBorder="1" applyAlignment="1">
      <alignment horizontal="right"/>
    </xf>
    <xf numFmtId="0" fontId="30" fillId="0" borderId="2" xfId="0" applyFont="1" applyBorder="1" applyAlignment="1">
      <alignment horizontal="right"/>
    </xf>
    <xf numFmtId="49" fontId="29" fillId="0" borderId="2" xfId="0" applyNumberFormat="1" applyFont="1" applyBorder="1" applyAlignment="1" applyProtection="1">
      <alignment horizontal="center" vertical="center" wrapText="1"/>
      <protection locked="0"/>
    </xf>
    <xf numFmtId="0" fontId="30" fillId="0" borderId="2" xfId="0" applyFont="1" applyFill="1" applyBorder="1" applyAlignment="1">
      <alignment horizontal="right"/>
    </xf>
    <xf numFmtId="0" fontId="27" fillId="0" borderId="2" xfId="0" applyFont="1" applyFill="1" applyBorder="1" applyAlignment="1">
      <alignment horizontal="right" wrapText="1"/>
    </xf>
    <xf numFmtId="0" fontId="30" fillId="0" borderId="2" xfId="0" applyFont="1" applyFill="1" applyBorder="1" applyAlignment="1">
      <alignment horizontal="right" wrapText="1"/>
    </xf>
    <xf numFmtId="49" fontId="29" fillId="0" borderId="10" xfId="0" applyNumberFormat="1" applyFont="1" applyBorder="1" applyAlignment="1" applyProtection="1">
      <alignment horizontal="center" vertical="center" wrapText="1"/>
      <protection locked="0"/>
    </xf>
    <xf numFmtId="0" fontId="30" fillId="0" borderId="0" xfId="0" applyFont="1"/>
    <xf numFmtId="0" fontId="32" fillId="0" borderId="0" xfId="0" applyFont="1" applyAlignment="1">
      <alignment wrapText="1"/>
    </xf>
    <xf numFmtId="0" fontId="18" fillId="0" borderId="0" xfId="0" applyFont="1" applyAlignment="1"/>
    <xf numFmtId="0" fontId="23" fillId="0" borderId="2" xfId="0" applyFont="1" applyBorder="1" applyAlignment="1">
      <alignment horizontal="center" wrapText="1"/>
    </xf>
    <xf numFmtId="49" fontId="33" fillId="0" borderId="11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top" wrapText="1"/>
    </xf>
    <xf numFmtId="0" fontId="33" fillId="0" borderId="12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49" fontId="20" fillId="0" borderId="11" xfId="0" applyNumberFormat="1" applyFont="1" applyBorder="1" applyAlignment="1">
      <alignment horizontal="center" vertical="center"/>
    </xf>
    <xf numFmtId="49" fontId="25" fillId="0" borderId="2" xfId="0" applyNumberFormat="1" applyFont="1" applyBorder="1" applyAlignment="1" applyProtection="1">
      <alignment horizontal="center" vertical="center" wrapText="1"/>
      <protection locked="0"/>
    </xf>
    <xf numFmtId="49" fontId="17" fillId="0" borderId="11" xfId="0" applyNumberFormat="1" applyFont="1" applyBorder="1" applyAlignment="1">
      <alignment horizontal="center" vertical="center"/>
    </xf>
    <xf numFmtId="49" fontId="2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center" vertical="center"/>
    </xf>
    <xf numFmtId="49" fontId="28" fillId="0" borderId="2" xfId="0" applyNumberFormat="1" applyFont="1" applyBorder="1" applyAlignment="1" applyProtection="1">
      <alignment horizontal="center" vertical="center" wrapText="1"/>
      <protection locked="0"/>
    </xf>
    <xf numFmtId="49" fontId="26" fillId="0" borderId="2" xfId="0" applyNumberFormat="1" applyFont="1" applyBorder="1" applyAlignment="1" applyProtection="1">
      <alignment horizontal="center" vertical="center" wrapText="1"/>
      <protection locked="0"/>
    </xf>
    <xf numFmtId="0" fontId="27" fillId="0" borderId="2" xfId="0" applyFont="1" applyFill="1" applyBorder="1" applyAlignment="1">
      <alignment horizontal="right"/>
    </xf>
    <xf numFmtId="49" fontId="28" fillId="0" borderId="2" xfId="0" applyNumberFormat="1" applyFont="1" applyFill="1" applyBorder="1" applyAlignment="1">
      <alignment horizontal="center" vertical="center"/>
    </xf>
    <xf numFmtId="0" fontId="34" fillId="0" borderId="0" xfId="0" applyFont="1"/>
    <xf numFmtId="49" fontId="17" fillId="0" borderId="11" xfId="0" applyNumberFormat="1" applyFont="1" applyFill="1" applyBorder="1" applyAlignment="1">
      <alignment horizontal="center" vertical="center"/>
    </xf>
    <xf numFmtId="49" fontId="28" fillId="0" borderId="2" xfId="0" applyNumberFormat="1" applyFont="1" applyBorder="1" applyAlignment="1" applyProtection="1">
      <alignment horizontal="center" vertical="center"/>
      <protection locked="0"/>
    </xf>
    <xf numFmtId="49" fontId="17" fillId="0" borderId="2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>
      <alignment horizontal="center" vertical="center"/>
    </xf>
    <xf numFmtId="49" fontId="29" fillId="0" borderId="14" xfId="0" applyNumberFormat="1" applyFont="1" applyBorder="1" applyAlignment="1" applyProtection="1">
      <alignment horizontal="center" vertical="center" wrapText="1"/>
      <protection locked="0"/>
    </xf>
    <xf numFmtId="49" fontId="17" fillId="0" borderId="15" xfId="0" applyNumberFormat="1" applyFont="1" applyBorder="1" applyAlignment="1">
      <alignment horizontal="center" vertical="center"/>
    </xf>
    <xf numFmtId="0" fontId="25" fillId="0" borderId="16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>
      <alignment horizontal="right"/>
    </xf>
    <xf numFmtId="3" fontId="27" fillId="0" borderId="2" xfId="0" applyNumberFormat="1" applyFont="1" applyBorder="1" applyAlignment="1">
      <alignment horizontal="right" wrapText="1"/>
    </xf>
    <xf numFmtId="3" fontId="30" fillId="0" borderId="2" xfId="0" applyNumberFormat="1" applyFont="1" applyBorder="1" applyAlignment="1">
      <alignment horizontal="right" wrapText="1"/>
    </xf>
    <xf numFmtId="3" fontId="30" fillId="0" borderId="2" xfId="0" applyNumberFormat="1" applyFont="1" applyBorder="1" applyAlignment="1">
      <alignment horizontal="right"/>
    </xf>
    <xf numFmtId="0" fontId="38" fillId="0" borderId="0" xfId="0" applyFont="1"/>
    <xf numFmtId="0" fontId="17" fillId="0" borderId="2" xfId="0" applyFont="1" applyBorder="1" applyAlignment="1">
      <alignment horizontal="center" vertical="top" wrapText="1"/>
    </xf>
    <xf numFmtId="0" fontId="37" fillId="0" borderId="2" xfId="0" applyFont="1" applyBorder="1" applyAlignment="1" applyProtection="1">
      <alignment vertical="top" wrapText="1"/>
      <protection locked="0"/>
    </xf>
    <xf numFmtId="0" fontId="39" fillId="0" borderId="2" xfId="0" applyFont="1" applyBorder="1" applyAlignment="1" applyProtection="1">
      <alignment vertical="top" wrapText="1"/>
      <protection locked="0"/>
    </xf>
    <xf numFmtId="0" fontId="30" fillId="0" borderId="2" xfId="0" applyFont="1" applyFill="1" applyBorder="1" applyAlignment="1" applyProtection="1">
      <alignment vertical="top" wrapText="1"/>
      <protection locked="0"/>
    </xf>
    <xf numFmtId="0" fontId="36" fillId="0" borderId="2" xfId="0" applyFont="1" applyBorder="1" applyAlignment="1" applyProtection="1">
      <alignment vertical="center" wrapText="1"/>
      <protection locked="0"/>
    </xf>
    <xf numFmtId="0" fontId="30" fillId="0" borderId="2" xfId="0" applyFont="1" applyBorder="1" applyAlignment="1" applyProtection="1">
      <alignment vertical="top" wrapText="1"/>
      <protection locked="0"/>
    </xf>
    <xf numFmtId="0" fontId="30" fillId="0" borderId="2" xfId="0" applyFont="1" applyBorder="1" applyAlignment="1">
      <alignment vertical="top" wrapText="1"/>
    </xf>
    <xf numFmtId="0" fontId="30" fillId="0" borderId="2" xfId="0" applyFont="1" applyBorder="1" applyAlignment="1" applyProtection="1">
      <alignment vertical="center" wrapText="1"/>
      <protection locked="0"/>
    </xf>
    <xf numFmtId="0" fontId="30" fillId="0" borderId="2" xfId="0" applyFont="1" applyBorder="1" applyAlignment="1" applyProtection="1">
      <alignment wrapText="1"/>
      <protection locked="0"/>
    </xf>
    <xf numFmtId="0" fontId="30" fillId="0" borderId="2" xfId="0" applyFont="1" applyBorder="1" applyAlignment="1">
      <alignment wrapText="1"/>
    </xf>
    <xf numFmtId="0" fontId="30" fillId="0" borderId="2" xfId="0" applyFont="1" applyBorder="1" applyAlignment="1">
      <alignment vertical="center" wrapText="1"/>
    </xf>
    <xf numFmtId="0" fontId="30" fillId="0" borderId="10" xfId="0" applyFont="1" applyFill="1" applyBorder="1" applyAlignment="1" applyProtection="1">
      <alignment vertical="top" wrapText="1"/>
      <protection locked="0"/>
    </xf>
    <xf numFmtId="0" fontId="30" fillId="0" borderId="17" xfId="0" applyFont="1" applyBorder="1" applyAlignment="1">
      <alignment horizontal="left" vertical="top" wrapText="1"/>
    </xf>
    <xf numFmtId="0" fontId="30" fillId="0" borderId="0" xfId="0" applyFont="1" applyAlignment="1">
      <alignment wrapText="1"/>
    </xf>
    <xf numFmtId="0" fontId="36" fillId="0" borderId="2" xfId="0" applyFont="1" applyBorder="1" applyAlignment="1" applyProtection="1">
      <alignment vertical="top" wrapText="1"/>
      <protection locked="0"/>
    </xf>
    <xf numFmtId="0" fontId="30" fillId="0" borderId="2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wrapText="1"/>
    </xf>
    <xf numFmtId="0" fontId="30" fillId="0" borderId="2" xfId="0" applyFont="1" applyFill="1" applyBorder="1" applyAlignment="1">
      <alignment vertical="top" wrapText="1"/>
    </xf>
    <xf numFmtId="0" fontId="39" fillId="0" borderId="2" xfId="0" applyFont="1" applyFill="1" applyBorder="1" applyAlignment="1" applyProtection="1">
      <alignment vertical="top" wrapText="1"/>
      <protection locked="0"/>
    </xf>
    <xf numFmtId="0" fontId="36" fillId="0" borderId="2" xfId="0" applyFont="1" applyFill="1" applyBorder="1" applyAlignment="1" applyProtection="1">
      <alignment vertical="top" wrapText="1"/>
      <protection locked="0"/>
    </xf>
    <xf numFmtId="0" fontId="40" fillId="0" borderId="2" xfId="0" applyFont="1" applyBorder="1" applyAlignment="1">
      <alignment vertical="center" wrapText="1"/>
    </xf>
    <xf numFmtId="0" fontId="30" fillId="0" borderId="10" xfId="0" applyFont="1" applyFill="1" applyBorder="1" applyAlignment="1">
      <alignment vertical="top" wrapText="1"/>
    </xf>
    <xf numFmtId="0" fontId="30" fillId="0" borderId="10" xfId="0" applyFont="1" applyBorder="1" applyAlignment="1">
      <alignment vertical="top" wrapText="1"/>
    </xf>
    <xf numFmtId="0" fontId="37" fillId="0" borderId="2" xfId="0" applyFont="1" applyFill="1" applyBorder="1" applyAlignment="1" applyProtection="1">
      <alignment vertical="top" wrapText="1"/>
      <protection locked="0"/>
    </xf>
    <xf numFmtId="0" fontId="30" fillId="0" borderId="2" xfId="0" applyFont="1" applyBorder="1" applyProtection="1">
      <protection locked="0"/>
    </xf>
    <xf numFmtId="0" fontId="27" fillId="0" borderId="16" xfId="0" applyFont="1" applyFill="1" applyBorder="1" applyAlignment="1" applyProtection="1">
      <alignment vertical="top" wrapText="1"/>
      <protection locked="0"/>
    </xf>
    <xf numFmtId="0" fontId="30" fillId="0" borderId="18" xfId="0" applyFont="1" applyBorder="1" applyAlignment="1" applyProtection="1">
      <alignment vertical="center" wrapText="1"/>
      <protection locked="0"/>
    </xf>
    <xf numFmtId="0" fontId="41" fillId="0" borderId="0" xfId="0" applyFont="1" applyFill="1"/>
    <xf numFmtId="0" fontId="42" fillId="0" borderId="0" xfId="0" applyFont="1"/>
    <xf numFmtId="49" fontId="45" fillId="0" borderId="11" xfId="0" applyNumberFormat="1" applyFont="1" applyBorder="1" applyAlignment="1">
      <alignment horizontal="center" vertical="center"/>
    </xf>
    <xf numFmtId="0" fontId="43" fillId="0" borderId="2" xfId="0" applyFont="1" applyBorder="1" applyAlignment="1">
      <alignment horizontal="right"/>
    </xf>
    <xf numFmtId="49" fontId="35" fillId="0" borderId="2" xfId="0" applyNumberFormat="1" applyFont="1" applyBorder="1" applyAlignment="1" applyProtection="1">
      <alignment horizontal="center" vertical="center" wrapText="1"/>
      <protection locked="0"/>
    </xf>
    <xf numFmtId="0" fontId="40" fillId="0" borderId="2" xfId="0" applyFont="1" applyBorder="1" applyAlignment="1">
      <alignment horizontal="right" wrapText="1"/>
    </xf>
    <xf numFmtId="0" fontId="41" fillId="0" borderId="0" xfId="0" applyFont="1"/>
    <xf numFmtId="0" fontId="40" fillId="0" borderId="2" xfId="0" applyFont="1" applyBorder="1" applyAlignment="1" applyProtection="1">
      <alignment vertical="center" wrapText="1"/>
      <protection locked="0"/>
    </xf>
    <xf numFmtId="0" fontId="47" fillId="0" borderId="0" xfId="0" applyFont="1" applyAlignment="1">
      <alignment wrapText="1"/>
    </xf>
    <xf numFmtId="49" fontId="35" fillId="0" borderId="19" xfId="0" applyNumberFormat="1" applyFont="1" applyBorder="1" applyAlignment="1" applyProtection="1">
      <alignment horizontal="center" vertical="center" wrapText="1"/>
      <protection locked="0"/>
    </xf>
    <xf numFmtId="0" fontId="40" fillId="0" borderId="18" xfId="0" applyFont="1" applyBorder="1" applyAlignment="1">
      <alignment vertical="top" wrapText="1" shrinkToFit="1"/>
    </xf>
    <xf numFmtId="49" fontId="48" fillId="0" borderId="2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top" wrapText="1"/>
    </xf>
    <xf numFmtId="0" fontId="40" fillId="0" borderId="2" xfId="0" applyFont="1" applyFill="1" applyBorder="1" applyAlignment="1">
      <alignment horizontal="right"/>
    </xf>
    <xf numFmtId="49" fontId="47" fillId="0" borderId="11" xfId="0" applyNumberFormat="1" applyFont="1" applyFill="1" applyBorder="1" applyAlignment="1">
      <alignment horizontal="center" vertical="center"/>
    </xf>
    <xf numFmtId="49" fontId="48" fillId="0" borderId="2" xfId="0" applyNumberFormat="1" applyFont="1" applyBorder="1" applyAlignment="1" applyProtection="1">
      <alignment horizontal="center" vertical="center"/>
      <protection locked="0"/>
    </xf>
    <xf numFmtId="2" fontId="39" fillId="0" borderId="2" xfId="0" applyNumberFormat="1" applyFont="1" applyBorder="1" applyAlignment="1">
      <alignment wrapText="1"/>
    </xf>
    <xf numFmtId="0" fontId="40" fillId="0" borderId="2" xfId="0" applyFont="1" applyBorder="1" applyAlignment="1">
      <alignment vertical="top" wrapText="1"/>
    </xf>
    <xf numFmtId="49" fontId="48" fillId="0" borderId="2" xfId="0" applyNumberFormat="1" applyFont="1" applyBorder="1" applyAlignment="1">
      <alignment horizontal="center" vertical="center"/>
    </xf>
    <xf numFmtId="0" fontId="40" fillId="0" borderId="2" xfId="0" applyFont="1" applyBorder="1" applyAlignment="1" applyProtection="1">
      <alignment vertical="top" wrapText="1"/>
      <protection locked="0"/>
    </xf>
    <xf numFmtId="0" fontId="40" fillId="0" borderId="2" xfId="0" applyFont="1" applyBorder="1" applyAlignment="1">
      <alignment wrapText="1"/>
    </xf>
    <xf numFmtId="0" fontId="40" fillId="0" borderId="2" xfId="0" applyFont="1" applyBorder="1"/>
    <xf numFmtId="49" fontId="47" fillId="0" borderId="11" xfId="0" applyNumberFormat="1" applyFont="1" applyBorder="1" applyAlignment="1">
      <alignment horizontal="center" vertical="center"/>
    </xf>
    <xf numFmtId="0" fontId="40" fillId="0" borderId="2" xfId="0" applyFont="1" applyBorder="1" applyAlignment="1">
      <alignment horizontal="right"/>
    </xf>
    <xf numFmtId="0" fontId="40" fillId="0" borderId="17" xfId="0" applyFont="1" applyBorder="1" applyAlignment="1">
      <alignment horizontal="left" vertical="top" wrapText="1"/>
    </xf>
    <xf numFmtId="0" fontId="40" fillId="0" borderId="2" xfId="0" applyFont="1" applyFill="1" applyBorder="1" applyAlignment="1">
      <alignment horizontal="right" wrapText="1"/>
    </xf>
    <xf numFmtId="0" fontId="43" fillId="0" borderId="2" xfId="0" applyFont="1" applyFill="1" applyBorder="1" applyAlignment="1">
      <alignment horizontal="right" wrapText="1"/>
    </xf>
    <xf numFmtId="0" fontId="49" fillId="0" borderId="0" xfId="0" applyFont="1" applyFill="1"/>
    <xf numFmtId="0" fontId="40" fillId="0" borderId="2" xfId="0" applyFont="1" applyFill="1" applyBorder="1" applyAlignment="1">
      <alignment vertical="center" wrapText="1"/>
    </xf>
    <xf numFmtId="0" fontId="40" fillId="0" borderId="20" xfId="0" applyFont="1" applyBorder="1" applyAlignment="1">
      <alignment horizontal="left" vertical="top" wrapText="1"/>
    </xf>
    <xf numFmtId="49" fontId="29" fillId="0" borderId="21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/>
    <xf numFmtId="0" fontId="17" fillId="0" borderId="0" xfId="0" applyFont="1" applyAlignment="1"/>
    <xf numFmtId="0" fontId="20" fillId="0" borderId="0" xfId="0" applyFont="1" applyAlignment="1"/>
    <xf numFmtId="0" fontId="29" fillId="0" borderId="11" xfId="0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>
      <alignment vertical="top" wrapText="1"/>
    </xf>
    <xf numFmtId="49" fontId="28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1" xfId="0" applyFont="1" applyFill="1" applyBorder="1" applyAlignment="1">
      <alignment horizontal="right" wrapText="1"/>
    </xf>
    <xf numFmtId="0" fontId="37" fillId="0" borderId="22" xfId="0" applyFont="1" applyFill="1" applyBorder="1" applyAlignment="1" applyProtection="1">
      <alignment vertical="top" wrapText="1"/>
      <protection locked="0"/>
    </xf>
    <xf numFmtId="0" fontId="51" fillId="0" borderId="21" xfId="0" applyFont="1" applyBorder="1" applyAlignment="1">
      <alignment horizontal="justify" wrapText="1"/>
    </xf>
    <xf numFmtId="0" fontId="49" fillId="0" borderId="21" xfId="0" applyFont="1" applyBorder="1"/>
    <xf numFmtId="49" fontId="48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1" xfId="0" applyFont="1" applyFill="1" applyBorder="1" applyAlignment="1">
      <alignment horizontal="right" wrapText="1"/>
    </xf>
    <xf numFmtId="49" fontId="28" fillId="0" borderId="18" xfId="0" applyNumberFormat="1" applyFont="1" applyBorder="1" applyAlignment="1" applyProtection="1">
      <alignment horizontal="center" vertical="center"/>
      <protection locked="0"/>
    </xf>
    <xf numFmtId="0" fontId="30" fillId="0" borderId="14" xfId="0" applyFont="1" applyBorder="1" applyAlignment="1">
      <alignment vertical="center" wrapText="1"/>
    </xf>
    <xf numFmtId="0" fontId="30" fillId="0" borderId="21" xfId="0" applyFont="1" applyBorder="1" applyAlignment="1">
      <alignment wrapText="1"/>
    </xf>
    <xf numFmtId="0" fontId="51" fillId="0" borderId="21" xfId="0" applyFont="1" applyBorder="1"/>
    <xf numFmtId="3" fontId="27" fillId="0" borderId="2" xfId="0" applyNumberFormat="1" applyFont="1" applyFill="1" applyBorder="1" applyAlignment="1">
      <alignment horizontal="right"/>
    </xf>
    <xf numFmtId="49" fontId="53" fillId="0" borderId="2" xfId="0" applyNumberFormat="1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>
      <alignment vertical="top" wrapText="1"/>
    </xf>
    <xf numFmtId="0" fontId="40" fillId="0" borderId="23" xfId="0" applyFont="1" applyBorder="1" applyAlignment="1">
      <alignment horizontal="left" vertical="top" wrapText="1"/>
    </xf>
    <xf numFmtId="49" fontId="53" fillId="0" borderId="2" xfId="0" applyNumberFormat="1" applyFont="1" applyBorder="1" applyAlignment="1">
      <alignment horizontal="center" vertical="center"/>
    </xf>
    <xf numFmtId="0" fontId="55" fillId="0" borderId="2" xfId="0" applyFont="1" applyFill="1" applyBorder="1" applyAlignment="1">
      <alignment horizontal="right" wrapText="1"/>
    </xf>
    <xf numFmtId="0" fontId="55" fillId="0" borderId="2" xfId="0" applyFont="1" applyFill="1" applyBorder="1" applyAlignment="1">
      <alignment horizontal="right"/>
    </xf>
    <xf numFmtId="0" fontId="56" fillId="0" borderId="2" xfId="0" applyFont="1" applyFill="1" applyBorder="1" applyAlignment="1">
      <alignment horizontal="right" wrapText="1"/>
    </xf>
    <xf numFmtId="0" fontId="54" fillId="0" borderId="0" xfId="0" applyFont="1"/>
    <xf numFmtId="0" fontId="55" fillId="0" borderId="2" xfId="0" applyFont="1" applyBorder="1" applyAlignment="1">
      <alignment vertical="top" wrapText="1"/>
    </xf>
    <xf numFmtId="0" fontId="58" fillId="0" borderId="2" xfId="0" applyFont="1" applyFill="1" applyBorder="1" applyAlignment="1">
      <alignment horizontal="right" wrapText="1"/>
    </xf>
    <xf numFmtId="0" fontId="58" fillId="0" borderId="2" xfId="0" applyFont="1" applyFill="1" applyBorder="1" applyAlignment="1">
      <alignment horizontal="right"/>
    </xf>
    <xf numFmtId="0" fontId="59" fillId="0" borderId="2" xfId="0" applyFont="1" applyFill="1" applyBorder="1" applyAlignment="1">
      <alignment horizontal="right" wrapText="1"/>
    </xf>
    <xf numFmtId="0" fontId="58" fillId="0" borderId="20" xfId="0" applyFont="1" applyBorder="1" applyAlignment="1">
      <alignment horizontal="left" vertical="top" wrapText="1"/>
    </xf>
    <xf numFmtId="0" fontId="58" fillId="0" borderId="24" xfId="0" applyFont="1" applyBorder="1" applyAlignment="1">
      <alignment horizontal="left" vertical="top" wrapText="1"/>
    </xf>
    <xf numFmtId="0" fontId="55" fillId="0" borderId="2" xfId="0" applyFont="1" applyFill="1" applyBorder="1" applyAlignment="1">
      <alignment vertical="top" wrapText="1"/>
    </xf>
    <xf numFmtId="0" fontId="54" fillId="0" borderId="0" xfId="0" applyFont="1" applyFill="1"/>
    <xf numFmtId="49" fontId="60" fillId="0" borderId="2" xfId="0" applyNumberFormat="1" applyFont="1" applyFill="1" applyBorder="1" applyAlignment="1">
      <alignment horizontal="center" vertical="center"/>
    </xf>
    <xf numFmtId="0" fontId="57" fillId="0" borderId="0" xfId="0" applyFont="1" applyFill="1"/>
    <xf numFmtId="0" fontId="40" fillId="0" borderId="14" xfId="0" applyFont="1" applyBorder="1" applyAlignment="1">
      <alignment vertical="center" wrapText="1"/>
    </xf>
    <xf numFmtId="0" fontId="35" fillId="0" borderId="11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wrapText="1"/>
    </xf>
    <xf numFmtId="0" fontId="40" fillId="0" borderId="23" xfId="0" applyFont="1" applyBorder="1" applyAlignment="1">
      <alignment wrapText="1"/>
    </xf>
    <xf numFmtId="0" fontId="40" fillId="0" borderId="20" xfId="0" applyFont="1" applyBorder="1" applyAlignment="1">
      <alignment vertical="top" wrapText="1"/>
    </xf>
    <xf numFmtId="49" fontId="61" fillId="0" borderId="13" xfId="0" applyNumberFormat="1" applyFont="1" applyBorder="1" applyAlignment="1">
      <alignment horizontal="center" vertical="center"/>
    </xf>
    <xf numFmtId="49" fontId="53" fillId="0" borderId="14" xfId="0" applyNumberFormat="1" applyFont="1" applyBorder="1" applyAlignment="1" applyProtection="1">
      <alignment horizontal="center" vertical="center" wrapText="1"/>
      <protection locked="0"/>
    </xf>
    <xf numFmtId="3" fontId="55" fillId="0" borderId="14" xfId="0" applyNumberFormat="1" applyFont="1" applyBorder="1" applyAlignment="1">
      <alignment horizontal="right"/>
    </xf>
    <xf numFmtId="0" fontId="55" fillId="0" borderId="2" xfId="0" applyFont="1" applyBorder="1" applyAlignment="1">
      <alignment vertical="center" wrapText="1"/>
    </xf>
    <xf numFmtId="49" fontId="60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0" fillId="0" borderId="21" xfId="0" applyNumberFormat="1" applyFont="1" applyBorder="1" applyAlignment="1" applyProtection="1">
      <alignment horizontal="center" vertical="center" wrapText="1"/>
      <protection locked="0"/>
    </xf>
    <xf numFmtId="0" fontId="58" fillId="0" borderId="11" xfId="0" applyFont="1" applyBorder="1" applyAlignment="1">
      <alignment vertical="top" wrapText="1"/>
    </xf>
    <xf numFmtId="3" fontId="58" fillId="0" borderId="2" xfId="0" applyNumberFormat="1" applyFont="1" applyFill="1" applyBorder="1" applyAlignment="1">
      <alignment horizontal="right"/>
    </xf>
    <xf numFmtId="0" fontId="58" fillId="0" borderId="11" xfId="0" applyFont="1" applyFill="1" applyBorder="1" applyAlignment="1">
      <alignment horizontal="right"/>
    </xf>
    <xf numFmtId="49" fontId="53" fillId="0" borderId="22" xfId="0" applyNumberFormat="1" applyFont="1" applyFill="1" applyBorder="1" applyAlignment="1">
      <alignment horizontal="center" vertical="center"/>
    </xf>
    <xf numFmtId="0" fontId="58" fillId="0" borderId="2" xfId="0" applyFont="1" applyFill="1" applyBorder="1" applyAlignment="1">
      <alignment vertical="top" wrapText="1"/>
    </xf>
    <xf numFmtId="0" fontId="55" fillId="0" borderId="11" xfId="0" applyFont="1" applyFill="1" applyBorder="1" applyAlignment="1">
      <alignment horizontal="right"/>
    </xf>
    <xf numFmtId="49" fontId="53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53" fillId="0" borderId="10" xfId="0" applyNumberFormat="1" applyFont="1" applyBorder="1" applyAlignment="1" applyProtection="1">
      <alignment horizontal="center" vertical="center" wrapText="1"/>
      <protection locked="0"/>
    </xf>
    <xf numFmtId="0" fontId="55" fillId="0" borderId="21" xfId="0" applyFont="1" applyBorder="1"/>
    <xf numFmtId="3" fontId="55" fillId="0" borderId="11" xfId="0" applyNumberFormat="1" applyFont="1" applyFill="1" applyBorder="1" applyAlignment="1">
      <alignment horizontal="right"/>
    </xf>
    <xf numFmtId="0" fontId="58" fillId="0" borderId="0" xfId="0" applyFont="1"/>
    <xf numFmtId="0" fontId="0" fillId="0" borderId="0" xfId="0" applyFont="1"/>
    <xf numFmtId="49" fontId="48" fillId="0" borderId="2" xfId="0" applyNumberFormat="1" applyFont="1" applyBorder="1" applyAlignment="1" applyProtection="1">
      <alignment horizontal="center" vertical="center" wrapText="1"/>
      <protection locked="0"/>
    </xf>
    <xf numFmtId="0" fontId="40" fillId="0" borderId="20" xfId="0" applyFont="1" applyBorder="1" applyAlignment="1" applyProtection="1">
      <alignment vertical="top" wrapText="1"/>
      <protection locked="0"/>
    </xf>
    <xf numFmtId="0" fontId="0" fillId="0" borderId="0" xfId="0" applyFont="1" applyFill="1"/>
    <xf numFmtId="49" fontId="53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3" fillId="0" borderId="26" xfId="0" applyNumberFormat="1" applyFont="1" applyBorder="1" applyAlignment="1" applyProtection="1">
      <alignment horizontal="center" vertical="center" wrapText="1"/>
      <protection locked="0"/>
    </xf>
    <xf numFmtId="0" fontId="55" fillId="0" borderId="27" xfId="0" applyFont="1" applyFill="1" applyBorder="1" applyAlignment="1">
      <alignment vertical="center" wrapText="1"/>
    </xf>
    <xf numFmtId="49" fontId="48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48" fillId="0" borderId="21" xfId="0" applyNumberFormat="1" applyFont="1" applyBorder="1" applyAlignment="1" applyProtection="1">
      <alignment horizontal="center" vertical="center" wrapText="1"/>
      <protection locked="0"/>
    </xf>
    <xf numFmtId="0" fontId="40" fillId="0" borderId="21" xfId="0" applyFont="1" applyBorder="1" applyAlignment="1" applyProtection="1">
      <alignment vertical="top" wrapText="1"/>
      <protection locked="0"/>
    </xf>
    <xf numFmtId="0" fontId="30" fillId="0" borderId="10" xfId="0" applyFont="1" applyBorder="1" applyAlignment="1" applyProtection="1">
      <alignment vertical="top" wrapText="1"/>
      <protection locked="0"/>
    </xf>
    <xf numFmtId="3" fontId="30" fillId="0" borderId="2" xfId="0" applyNumberFormat="1" applyFont="1" applyFill="1" applyBorder="1" applyAlignment="1">
      <alignment horizontal="right"/>
    </xf>
    <xf numFmtId="0" fontId="40" fillId="0" borderId="21" xfId="0" applyFont="1" applyBorder="1" applyAlignment="1">
      <alignment vertical="center" wrapText="1"/>
    </xf>
    <xf numFmtId="0" fontId="40" fillId="0" borderId="10" xfId="0" applyFont="1" applyFill="1" applyBorder="1" applyAlignment="1" applyProtection="1">
      <alignment vertical="top" wrapText="1"/>
      <protection locked="0"/>
    </xf>
    <xf numFmtId="1" fontId="30" fillId="0" borderId="2" xfId="0" applyNumberFormat="1" applyFont="1" applyBorder="1" applyAlignment="1">
      <alignment horizontal="right"/>
    </xf>
    <xf numFmtId="49" fontId="28" fillId="0" borderId="14" xfId="0" applyNumberFormat="1" applyFont="1" applyBorder="1" applyAlignment="1">
      <alignment horizontal="center" vertical="center"/>
    </xf>
    <xf numFmtId="0" fontId="36" fillId="0" borderId="28" xfId="0" applyFont="1" applyFill="1" applyBorder="1" applyAlignment="1">
      <alignment horizontal="left" vertical="center" wrapText="1"/>
    </xf>
    <xf numFmtId="0" fontId="30" fillId="0" borderId="22" xfId="0" applyFont="1" applyBorder="1" applyAlignment="1" applyProtection="1">
      <alignment vertical="top" wrapText="1"/>
      <protection locked="0"/>
    </xf>
    <xf numFmtId="49" fontId="48" fillId="0" borderId="21" xfId="0" applyNumberFormat="1" applyFont="1" applyBorder="1" applyAlignment="1">
      <alignment horizontal="center" vertical="center"/>
    </xf>
    <xf numFmtId="0" fontId="39" fillId="0" borderId="21" xfId="0" applyFont="1" applyFill="1" applyBorder="1" applyAlignment="1">
      <alignment horizontal="left" vertical="center" wrapText="1"/>
    </xf>
    <xf numFmtId="0" fontId="39" fillId="0" borderId="14" xfId="0" applyFont="1" applyBorder="1" applyAlignment="1" applyProtection="1">
      <alignment vertical="top" wrapText="1"/>
      <protection locked="0"/>
    </xf>
    <xf numFmtId="49" fontId="35" fillId="0" borderId="11" xfId="0" applyNumberFormat="1" applyFont="1" applyBorder="1" applyAlignment="1" applyProtection="1">
      <alignment horizontal="center" vertical="center" wrapText="1"/>
      <protection locked="0"/>
    </xf>
    <xf numFmtId="0" fontId="39" fillId="0" borderId="2" xfId="0" applyFont="1" applyBorder="1" applyAlignment="1" applyProtection="1">
      <alignment vertical="center" wrapText="1"/>
      <protection locked="0"/>
    </xf>
    <xf numFmtId="49" fontId="48" fillId="0" borderId="11" xfId="0" applyNumberFormat="1" applyFont="1" applyBorder="1" applyAlignment="1">
      <alignment horizontal="center" vertical="center"/>
    </xf>
    <xf numFmtId="0" fontId="63" fillId="0" borderId="2" xfId="0" applyFont="1" applyBorder="1" applyAlignment="1">
      <alignment vertical="top" wrapText="1"/>
    </xf>
    <xf numFmtId="49" fontId="27" fillId="0" borderId="2" xfId="0" applyNumberFormat="1" applyFont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Fill="1" applyBorder="1" applyAlignment="1">
      <alignment horizontal="center" vertical="center"/>
    </xf>
    <xf numFmtId="49" fontId="40" fillId="0" borderId="2" xfId="0" applyNumberFormat="1" applyFont="1" applyFill="1" applyBorder="1" applyAlignment="1">
      <alignment horizontal="center" vertical="center"/>
    </xf>
    <xf numFmtId="0" fontId="47" fillId="0" borderId="0" xfId="0" applyFont="1" applyFill="1"/>
    <xf numFmtId="0" fontId="47" fillId="0" borderId="0" xfId="0" applyFont="1" applyFill="1" applyAlignment="1">
      <alignment wrapText="1"/>
    </xf>
    <xf numFmtId="49" fontId="30" fillId="0" borderId="18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wrapText="1"/>
    </xf>
    <xf numFmtId="49" fontId="40" fillId="0" borderId="18" xfId="0" applyNumberFormat="1" applyFont="1" applyFill="1" applyBorder="1" applyAlignment="1">
      <alignment horizontal="center" vertical="center"/>
    </xf>
    <xf numFmtId="0" fontId="47" fillId="0" borderId="21" xfId="0" applyFont="1" applyFill="1" applyBorder="1" applyAlignment="1">
      <alignment wrapText="1"/>
    </xf>
    <xf numFmtId="0" fontId="30" fillId="0" borderId="22" xfId="0" applyFont="1" applyFill="1" applyBorder="1" applyAlignment="1">
      <alignment vertical="top" wrapText="1"/>
    </xf>
    <xf numFmtId="49" fontId="60" fillId="0" borderId="2" xfId="0" applyNumberFormat="1" applyFont="1" applyBorder="1" applyAlignment="1" applyProtection="1">
      <alignment horizontal="center" vertical="center" wrapText="1"/>
      <protection locked="0"/>
    </xf>
    <xf numFmtId="0" fontId="57" fillId="0" borderId="0" xfId="0" applyFont="1"/>
    <xf numFmtId="0" fontId="40" fillId="0" borderId="14" xfId="0" applyFont="1" applyBorder="1" applyAlignment="1">
      <alignment horizontal="left" vertical="top" wrapText="1"/>
    </xf>
    <xf numFmtId="0" fontId="64" fillId="0" borderId="2" xfId="0" applyFont="1" applyBorder="1" applyAlignment="1">
      <alignment vertical="top" wrapText="1"/>
    </xf>
    <xf numFmtId="49" fontId="17" fillId="15" borderId="11" xfId="0" applyNumberFormat="1" applyFont="1" applyFill="1" applyBorder="1" applyAlignment="1">
      <alignment horizontal="center" vertical="center"/>
    </xf>
    <xf numFmtId="49" fontId="28" fillId="15" borderId="2" xfId="0" applyNumberFormat="1" applyFont="1" applyFill="1" applyBorder="1" applyAlignment="1">
      <alignment horizontal="center" vertical="center"/>
    </xf>
    <xf numFmtId="49" fontId="28" fillId="16" borderId="22" xfId="0" applyNumberFormat="1" applyFont="1" applyFill="1" applyBorder="1" applyAlignment="1">
      <alignment horizontal="center" vertical="center"/>
    </xf>
    <xf numFmtId="49" fontId="48" fillId="0" borderId="11" xfId="0" applyNumberFormat="1" applyFont="1" applyFill="1" applyBorder="1" applyAlignment="1">
      <alignment horizontal="center" vertical="center"/>
    </xf>
    <xf numFmtId="49" fontId="28" fillId="0" borderId="11" xfId="0" applyNumberFormat="1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4" xfId="0" applyFont="1" applyFill="1" applyBorder="1" applyAlignment="1">
      <alignment vertical="center" wrapText="1"/>
    </xf>
    <xf numFmtId="49" fontId="28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1" xfId="0" applyFont="1" applyFill="1" applyBorder="1" applyAlignment="1">
      <alignment vertical="top" wrapText="1"/>
    </xf>
    <xf numFmtId="0" fontId="30" fillId="0" borderId="21" xfId="0" applyFont="1" applyBorder="1" applyAlignment="1" applyProtection="1">
      <alignment vertical="center" wrapText="1"/>
      <protection locked="0"/>
    </xf>
    <xf numFmtId="49" fontId="35" fillId="0" borderId="21" xfId="0" applyNumberFormat="1" applyFont="1" applyBorder="1" applyAlignment="1" applyProtection="1">
      <alignment horizontal="center" vertical="center" wrapText="1"/>
      <protection locked="0"/>
    </xf>
    <xf numFmtId="0" fontId="40" fillId="0" borderId="21" xfId="0" applyFont="1" applyBorder="1" applyAlignment="1">
      <alignment vertical="top" wrapText="1" shrinkToFit="1"/>
    </xf>
    <xf numFmtId="0" fontId="40" fillId="0" borderId="29" xfId="0" applyFont="1" applyBorder="1" applyAlignment="1">
      <alignment vertical="top" wrapText="1" shrinkToFit="1"/>
    </xf>
    <xf numFmtId="0" fontId="37" fillId="0" borderId="27" xfId="0" applyFont="1" applyFill="1" applyBorder="1" applyAlignment="1" applyProtection="1">
      <alignment vertical="top" wrapText="1"/>
      <protection locked="0"/>
    </xf>
    <xf numFmtId="0" fontId="39" fillId="0" borderId="11" xfId="0" applyFont="1" applyFill="1" applyBorder="1" applyAlignment="1" applyProtection="1">
      <alignment vertical="top" wrapText="1"/>
      <protection locked="0"/>
    </xf>
    <xf numFmtId="0" fontId="30" fillId="0" borderId="11" xfId="0" applyFont="1" applyFill="1" applyBorder="1" applyAlignment="1" applyProtection="1">
      <alignment vertical="top" wrapText="1"/>
      <protection locked="0"/>
    </xf>
    <xf numFmtId="49" fontId="20" fillId="0" borderId="21" xfId="0" applyNumberFormat="1" applyFont="1" applyFill="1" applyBorder="1" applyAlignment="1">
      <alignment horizontal="center" vertical="center"/>
    </xf>
    <xf numFmtId="49" fontId="25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21" xfId="0" applyNumberFormat="1" applyFont="1" applyFill="1" applyBorder="1" applyAlignment="1">
      <alignment horizontal="center" vertical="center"/>
    </xf>
    <xf numFmtId="0" fontId="30" fillId="0" borderId="21" xfId="0" applyFont="1" applyBorder="1" applyAlignment="1">
      <alignment vertical="top" wrapText="1" shrinkToFit="1"/>
    </xf>
    <xf numFmtId="49" fontId="29" fillId="0" borderId="11" xfId="0" applyNumberFormat="1" applyFont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 applyProtection="1">
      <alignment vertical="top" wrapText="1"/>
      <protection locked="0"/>
    </xf>
    <xf numFmtId="0" fontId="30" fillId="0" borderId="11" xfId="0" applyFont="1" applyFill="1" applyBorder="1" applyAlignment="1">
      <alignment horizontal="right"/>
    </xf>
    <xf numFmtId="49" fontId="17" fillId="0" borderId="27" xfId="0" applyNumberFormat="1" applyFont="1" applyBorder="1" applyAlignment="1">
      <alignment horizontal="center" vertical="center"/>
    </xf>
    <xf numFmtId="49" fontId="28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1" xfId="0" applyFont="1" applyBorder="1" applyAlignment="1">
      <alignment horizontal="right" wrapText="1"/>
    </xf>
    <xf numFmtId="49" fontId="60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>
      <alignment vertical="top" wrapText="1"/>
    </xf>
    <xf numFmtId="0" fontId="27" fillId="0" borderId="32" xfId="0" applyFont="1" applyFill="1" applyBorder="1" applyAlignment="1">
      <alignment horizontal="right"/>
    </xf>
    <xf numFmtId="49" fontId="20" fillId="15" borderId="27" xfId="0" applyNumberFormat="1" applyFont="1" applyFill="1" applyBorder="1" applyAlignment="1">
      <alignment horizontal="center" vertical="center"/>
    </xf>
    <xf numFmtId="0" fontId="27" fillId="15" borderId="2" xfId="0" applyFont="1" applyFill="1" applyBorder="1" applyAlignment="1">
      <alignment horizontal="right"/>
    </xf>
    <xf numFmtId="0" fontId="27" fillId="15" borderId="2" xfId="0" applyFont="1" applyFill="1" applyBorder="1" applyAlignment="1">
      <alignment horizontal="right" wrapText="1"/>
    </xf>
    <xf numFmtId="49" fontId="28" fillId="15" borderId="21" xfId="0" applyNumberFormat="1" applyFont="1" applyFill="1" applyBorder="1" applyAlignment="1" applyProtection="1">
      <alignment horizontal="center" vertical="center" wrapText="1"/>
      <protection locked="0"/>
    </xf>
    <xf numFmtId="0" fontId="30" fillId="15" borderId="11" xfId="0" applyFont="1" applyFill="1" applyBorder="1" applyAlignment="1">
      <alignment vertical="center" wrapText="1"/>
    </xf>
    <xf numFmtId="0" fontId="30" fillId="15" borderId="2" xfId="0" applyFont="1" applyFill="1" applyBorder="1" applyAlignment="1">
      <alignment horizontal="right" wrapText="1"/>
    </xf>
    <xf numFmtId="0" fontId="30" fillId="15" borderId="2" xfId="0" applyFont="1" applyFill="1" applyBorder="1" applyAlignment="1">
      <alignment horizontal="right"/>
    </xf>
    <xf numFmtId="0" fontId="0" fillId="15" borderId="0" xfId="0" applyFont="1" applyFill="1"/>
    <xf numFmtId="3" fontId="30" fillId="15" borderId="2" xfId="0" applyNumberFormat="1" applyFont="1" applyFill="1" applyBorder="1" applyAlignment="1">
      <alignment horizontal="right"/>
    </xf>
    <xf numFmtId="49" fontId="48" fillId="15" borderId="21" xfId="0" applyNumberFormat="1" applyFont="1" applyFill="1" applyBorder="1" applyAlignment="1">
      <alignment horizontal="center" vertical="center"/>
    </xf>
    <xf numFmtId="0" fontId="40" fillId="15" borderId="2" xfId="0" applyFont="1" applyFill="1" applyBorder="1" applyAlignment="1">
      <alignment horizontal="right" wrapText="1"/>
    </xf>
    <xf numFmtId="3" fontId="40" fillId="15" borderId="2" xfId="0" applyNumberFormat="1" applyFont="1" applyFill="1" applyBorder="1" applyAlignment="1">
      <alignment horizontal="right"/>
    </xf>
    <xf numFmtId="0" fontId="40" fillId="15" borderId="2" xfId="0" applyFont="1" applyFill="1" applyBorder="1" applyAlignment="1">
      <alignment horizontal="right"/>
    </xf>
    <xf numFmtId="0" fontId="43" fillId="15" borderId="2" xfId="0" applyFont="1" applyFill="1" applyBorder="1" applyAlignment="1">
      <alignment horizontal="right" wrapText="1"/>
    </xf>
    <xf numFmtId="0" fontId="41" fillId="15" borderId="0" xfId="0" applyFont="1" applyFill="1"/>
    <xf numFmtId="49" fontId="25" fillId="15" borderId="22" xfId="0" applyNumberFormat="1" applyFont="1" applyFill="1" applyBorder="1" applyAlignment="1" applyProtection="1">
      <alignment horizontal="center" vertical="center" wrapText="1"/>
      <protection locked="0"/>
    </xf>
    <xf numFmtId="49" fontId="0" fillId="15" borderId="0" xfId="0" applyNumberFormat="1" applyFill="1" applyAlignment="1">
      <alignment horizontal="right" vertical="center"/>
    </xf>
    <xf numFmtId="49" fontId="34" fillId="15" borderId="33" xfId="0" applyNumberFormat="1" applyFont="1" applyFill="1" applyBorder="1" applyAlignment="1">
      <alignment horizontal="right" vertical="center"/>
    </xf>
    <xf numFmtId="49" fontId="52" fillId="15" borderId="33" xfId="0" applyNumberFormat="1" applyFont="1" applyFill="1" applyBorder="1" applyAlignment="1">
      <alignment horizontal="right" vertical="center"/>
    </xf>
    <xf numFmtId="49" fontId="0" fillId="15" borderId="33" xfId="0" applyNumberFormat="1" applyFill="1" applyBorder="1" applyAlignment="1">
      <alignment horizontal="right" vertical="center"/>
    </xf>
    <xf numFmtId="49" fontId="41" fillId="15" borderId="33" xfId="0" applyNumberFormat="1" applyFont="1" applyFill="1" applyBorder="1" applyAlignment="1">
      <alignment horizontal="right" vertical="center"/>
    </xf>
    <xf numFmtId="49" fontId="38" fillId="15" borderId="33" xfId="0" applyNumberFormat="1" applyFont="1" applyFill="1" applyBorder="1" applyAlignment="1">
      <alignment horizontal="right" vertical="center"/>
    </xf>
    <xf numFmtId="49" fontId="0" fillId="15" borderId="33" xfId="0" applyNumberFormat="1" applyFont="1" applyFill="1" applyBorder="1" applyAlignment="1">
      <alignment horizontal="right" vertical="center"/>
    </xf>
    <xf numFmtId="49" fontId="50" fillId="15" borderId="33" xfId="0" applyNumberFormat="1" applyFont="1" applyFill="1" applyBorder="1" applyAlignment="1">
      <alignment horizontal="right" vertical="center"/>
    </xf>
    <xf numFmtId="49" fontId="0" fillId="15" borderId="34" xfId="0" applyNumberFormat="1" applyFill="1" applyBorder="1" applyAlignment="1">
      <alignment horizontal="right" vertical="center"/>
    </xf>
    <xf numFmtId="49" fontId="41" fillId="15" borderId="21" xfId="0" applyNumberFormat="1" applyFont="1" applyFill="1" applyBorder="1" applyAlignment="1">
      <alignment horizontal="right" vertical="center"/>
    </xf>
    <xf numFmtId="49" fontId="0" fillId="15" borderId="35" xfId="0" applyNumberFormat="1" applyFont="1" applyFill="1" applyBorder="1" applyAlignment="1">
      <alignment horizontal="right" vertical="center"/>
    </xf>
    <xf numFmtId="49" fontId="42" fillId="15" borderId="33" xfId="0" applyNumberFormat="1" applyFont="1" applyFill="1" applyBorder="1" applyAlignment="1">
      <alignment horizontal="right" vertical="center"/>
    </xf>
    <xf numFmtId="49" fontId="54" fillId="15" borderId="33" xfId="0" applyNumberFormat="1" applyFont="1" applyFill="1" applyBorder="1" applyAlignment="1">
      <alignment horizontal="right" vertical="center"/>
    </xf>
    <xf numFmtId="49" fontId="57" fillId="15" borderId="33" xfId="0" applyNumberFormat="1" applyFont="1" applyFill="1" applyBorder="1" applyAlignment="1">
      <alignment horizontal="right" vertical="center"/>
    </xf>
    <xf numFmtId="49" fontId="0" fillId="15" borderId="2" xfId="0" applyNumberFormat="1" applyFill="1" applyBorder="1" applyAlignment="1">
      <alignment horizontal="right" vertical="center"/>
    </xf>
    <xf numFmtId="49" fontId="0" fillId="15" borderId="21" xfId="0" applyNumberFormat="1" applyFill="1" applyBorder="1" applyAlignment="1">
      <alignment horizontal="right" vertical="center"/>
    </xf>
    <xf numFmtId="49" fontId="0" fillId="15" borderId="35" xfId="0" applyNumberFormat="1" applyFill="1" applyBorder="1" applyAlignment="1">
      <alignment horizontal="right" vertical="center"/>
    </xf>
    <xf numFmtId="49" fontId="54" fillId="15" borderId="34" xfId="0" applyNumberFormat="1" applyFont="1" applyFill="1" applyBorder="1" applyAlignment="1">
      <alignment horizontal="right" vertical="center"/>
    </xf>
    <xf numFmtId="49" fontId="0" fillId="15" borderId="34" xfId="0" applyNumberFormat="1" applyFont="1" applyFill="1" applyBorder="1" applyAlignment="1">
      <alignment horizontal="right" vertical="center"/>
    </xf>
    <xf numFmtId="49" fontId="0" fillId="15" borderId="36" xfId="0" applyNumberFormat="1" applyFont="1" applyFill="1" applyBorder="1" applyAlignment="1">
      <alignment horizontal="right" vertical="center"/>
    </xf>
    <xf numFmtId="49" fontId="41" fillId="15" borderId="37" xfId="0" applyNumberFormat="1" applyFont="1" applyFill="1" applyBorder="1" applyAlignment="1">
      <alignment horizontal="right" vertical="center"/>
    </xf>
    <xf numFmtId="49" fontId="54" fillId="15" borderId="37" xfId="0" applyNumberFormat="1" applyFont="1" applyFill="1" applyBorder="1" applyAlignment="1">
      <alignment horizontal="right" vertical="center"/>
    </xf>
    <xf numFmtId="49" fontId="57" fillId="15" borderId="36" xfId="0" applyNumberFormat="1" applyFont="1" applyFill="1" applyBorder="1" applyAlignment="1">
      <alignment horizontal="right" vertical="center"/>
    </xf>
    <xf numFmtId="49" fontId="62" fillId="15" borderId="33" xfId="0" applyNumberFormat="1" applyFont="1" applyFill="1" applyBorder="1" applyAlignment="1">
      <alignment horizontal="right" vertical="center"/>
    </xf>
    <xf numFmtId="49" fontId="0" fillId="15" borderId="21" xfId="0" applyNumberFormat="1" applyFont="1" applyFill="1" applyBorder="1" applyAlignment="1">
      <alignment horizontal="right" vertical="center"/>
    </xf>
    <xf numFmtId="49" fontId="34" fillId="15" borderId="21" xfId="0" applyNumberFormat="1" applyFont="1" applyFill="1" applyBorder="1" applyAlignment="1">
      <alignment horizontal="right" vertical="center"/>
    </xf>
    <xf numFmtId="49" fontId="0" fillId="15" borderId="38" xfId="0" applyNumberFormat="1" applyFill="1" applyBorder="1" applyAlignment="1">
      <alignment horizontal="right" vertical="center"/>
    </xf>
    <xf numFmtId="49" fontId="35" fillId="0" borderId="18" xfId="0" applyNumberFormat="1" applyFont="1" applyBorder="1" applyAlignment="1" applyProtection="1">
      <alignment horizontal="center" vertical="center" wrapText="1"/>
      <protection locked="0"/>
    </xf>
    <xf numFmtId="0" fontId="37" fillId="0" borderId="14" xfId="0" applyFont="1" applyBorder="1" applyAlignment="1" applyProtection="1">
      <alignment vertical="top" wrapText="1"/>
      <protection locked="0"/>
    </xf>
    <xf numFmtId="0" fontId="36" fillId="0" borderId="22" xfId="0" applyFont="1" applyBorder="1" applyAlignment="1" applyProtection="1">
      <alignment vertical="top" wrapText="1"/>
      <protection locked="0"/>
    </xf>
    <xf numFmtId="0" fontId="40" fillId="0" borderId="21" xfId="0" applyFont="1" applyBorder="1" applyAlignment="1">
      <alignment horizontal="left" vertical="top" wrapText="1"/>
    </xf>
    <xf numFmtId="49" fontId="28" fillId="0" borderId="18" xfId="0" applyNumberFormat="1" applyFont="1" applyBorder="1" applyAlignment="1">
      <alignment horizontal="center" vertical="center"/>
    </xf>
    <xf numFmtId="0" fontId="40" fillId="0" borderId="14" xfId="0" applyFont="1" applyBorder="1" applyAlignment="1">
      <alignment vertical="top" wrapText="1"/>
    </xf>
    <xf numFmtId="0" fontId="40" fillId="0" borderId="21" xfId="0" applyFont="1" applyBorder="1" applyAlignment="1">
      <alignment vertical="top" wrapText="1"/>
    </xf>
    <xf numFmtId="49" fontId="48" fillId="0" borderId="18" xfId="0" applyNumberFormat="1" applyFont="1" applyBorder="1" applyAlignment="1" applyProtection="1">
      <alignment horizontal="center" vertical="center" wrapText="1"/>
      <protection locked="0"/>
    </xf>
    <xf numFmtId="0" fontId="44" fillId="0" borderId="22" xfId="0" applyFont="1" applyFill="1" applyBorder="1" applyAlignment="1" applyProtection="1">
      <alignment vertical="top" wrapText="1"/>
      <protection locked="0"/>
    </xf>
    <xf numFmtId="49" fontId="29" fillId="0" borderId="18" xfId="0" applyNumberFormat="1" applyFont="1" applyBorder="1" applyAlignment="1" applyProtection="1">
      <alignment horizontal="center" vertical="center" wrapText="1"/>
      <protection locked="0"/>
    </xf>
    <xf numFmtId="0" fontId="30" fillId="0" borderId="32" xfId="0" applyFont="1" applyBorder="1" applyAlignment="1">
      <alignment vertical="top" wrapText="1"/>
    </xf>
    <xf numFmtId="0" fontId="36" fillId="0" borderId="22" xfId="0" applyFont="1" applyBorder="1" applyAlignment="1" applyProtection="1">
      <alignment horizontal="left" vertical="top" wrapText="1"/>
      <protection locked="0"/>
    </xf>
    <xf numFmtId="49" fontId="41" fillId="15" borderId="39" xfId="0" applyNumberFormat="1" applyFont="1" applyFill="1" applyBorder="1" applyAlignment="1">
      <alignment horizontal="right" vertical="center"/>
    </xf>
    <xf numFmtId="49" fontId="48" fillId="15" borderId="28" xfId="0" applyNumberFormat="1" applyFont="1" applyFill="1" applyBorder="1" applyAlignment="1">
      <alignment horizontal="center" vertical="center"/>
    </xf>
    <xf numFmtId="0" fontId="40" fillId="15" borderId="13" xfId="0" applyFont="1" applyFill="1" applyBorder="1" applyAlignment="1">
      <alignment vertical="top" wrapText="1"/>
    </xf>
    <xf numFmtId="0" fontId="40" fillId="15" borderId="14" xfId="0" applyFont="1" applyFill="1" applyBorder="1" applyAlignment="1">
      <alignment horizontal="right" wrapText="1"/>
    </xf>
    <xf numFmtId="3" fontId="40" fillId="15" borderId="14" xfId="0" applyNumberFormat="1" applyFont="1" applyFill="1" applyBorder="1" applyAlignment="1">
      <alignment horizontal="right"/>
    </xf>
    <xf numFmtId="49" fontId="34" fillId="15" borderId="35" xfId="0" applyNumberFormat="1" applyFont="1" applyFill="1" applyBorder="1" applyAlignment="1">
      <alignment horizontal="right" vertical="center"/>
    </xf>
    <xf numFmtId="0" fontId="27" fillId="15" borderId="22" xfId="0" applyFont="1" applyFill="1" applyBorder="1" applyAlignment="1" applyProtection="1">
      <alignment vertical="top" wrapText="1"/>
      <protection locked="0"/>
    </xf>
    <xf numFmtId="0" fontId="27" fillId="15" borderId="22" xfId="0" applyFont="1" applyFill="1" applyBorder="1" applyAlignment="1">
      <alignment horizontal="right"/>
    </xf>
    <xf numFmtId="0" fontId="40" fillId="15" borderId="21" xfId="0" applyFont="1" applyFill="1" applyBorder="1" applyAlignment="1">
      <alignment vertical="top" wrapText="1"/>
    </xf>
    <xf numFmtId="0" fontId="40" fillId="15" borderId="21" xfId="0" applyFont="1" applyFill="1" applyBorder="1" applyAlignment="1">
      <alignment horizontal="right" wrapText="1"/>
    </xf>
    <xf numFmtId="3" fontId="40" fillId="15" borderId="21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right" vertical="center"/>
    </xf>
    <xf numFmtId="49" fontId="1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0" fillId="15" borderId="40" xfId="0" applyNumberFormat="1" applyFill="1" applyBorder="1" applyAlignment="1">
      <alignment horizontal="right" vertical="center"/>
    </xf>
    <xf numFmtId="49" fontId="17" fillId="0" borderId="41" xfId="0" applyNumberFormat="1" applyFont="1" applyFill="1" applyBorder="1" applyAlignment="1">
      <alignment horizontal="center" vertical="center"/>
    </xf>
    <xf numFmtId="49" fontId="29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4" xfId="0" applyFont="1" applyFill="1" applyBorder="1" applyAlignment="1" applyProtection="1">
      <alignment vertical="top" wrapText="1"/>
      <protection locked="0"/>
    </xf>
    <xf numFmtId="0" fontId="27" fillId="0" borderId="14" xfId="0" applyFont="1" applyFill="1" applyBorder="1" applyAlignment="1">
      <alignment horizontal="right"/>
    </xf>
    <xf numFmtId="0" fontId="30" fillId="0" borderId="14" xfId="0" applyFont="1" applyFill="1" applyBorder="1" applyAlignment="1">
      <alignment horizontal="right"/>
    </xf>
    <xf numFmtId="0" fontId="30" fillId="0" borderId="14" xfId="0" applyFont="1" applyFill="1" applyBorder="1" applyAlignment="1">
      <alignment horizontal="right" wrapText="1"/>
    </xf>
    <xf numFmtId="49" fontId="17" fillId="0" borderId="2" xfId="0" applyNumberFormat="1" applyFont="1" applyBorder="1" applyAlignment="1">
      <alignment horizontal="center" vertical="center"/>
    </xf>
    <xf numFmtId="0" fontId="30" fillId="17" borderId="2" xfId="0" applyFont="1" applyFill="1" applyBorder="1" applyAlignment="1">
      <alignment horizontal="right" wrapText="1"/>
    </xf>
    <xf numFmtId="0" fontId="39" fillId="0" borderId="0" xfId="0" applyFont="1" applyBorder="1" applyAlignment="1" applyProtection="1">
      <alignment vertical="center" wrapText="1"/>
      <protection locked="0"/>
    </xf>
    <xf numFmtId="0" fontId="40" fillId="15" borderId="11" xfId="0" applyFont="1" applyFill="1" applyBorder="1" applyAlignment="1">
      <alignment vertical="center" wrapText="1"/>
    </xf>
    <xf numFmtId="0" fontId="36" fillId="0" borderId="13" xfId="0" applyFont="1" applyFill="1" applyBorder="1" applyAlignment="1" applyProtection="1">
      <alignment vertical="top" wrapText="1"/>
      <protection locked="0"/>
    </xf>
    <xf numFmtId="49" fontId="2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3" xfId="0" applyFont="1" applyBorder="1" applyAlignment="1" applyProtection="1">
      <alignment vertical="top" wrapText="1"/>
      <protection locked="0"/>
    </xf>
    <xf numFmtId="49" fontId="28" fillId="0" borderId="21" xfId="0" applyNumberFormat="1" applyFont="1" applyBorder="1" applyAlignment="1" applyProtection="1">
      <alignment horizontal="center" vertical="center" wrapText="1"/>
      <protection locked="0"/>
    </xf>
    <xf numFmtId="49" fontId="47" fillId="0" borderId="10" xfId="0" applyNumberFormat="1" applyFont="1" applyBorder="1" applyAlignment="1">
      <alignment horizontal="center" vertical="center"/>
    </xf>
    <xf numFmtId="49" fontId="35" fillId="0" borderId="42" xfId="0" applyNumberFormat="1" applyFont="1" applyBorder="1" applyAlignment="1" applyProtection="1">
      <alignment horizontal="center" vertical="center" wrapText="1"/>
      <protection locked="0"/>
    </xf>
    <xf numFmtId="0" fontId="40" fillId="0" borderId="28" xfId="0" applyFont="1" applyBorder="1" applyAlignment="1">
      <alignment horizontal="left" vertical="top" wrapText="1"/>
    </xf>
    <xf numFmtId="49" fontId="26" fillId="0" borderId="22" xfId="0" applyNumberFormat="1" applyFont="1" applyBorder="1" applyAlignment="1" applyProtection="1">
      <alignment horizontal="center" vertical="center" wrapText="1"/>
      <protection locked="0"/>
    </xf>
    <xf numFmtId="0" fontId="40" fillId="0" borderId="0" xfId="0" applyFont="1"/>
    <xf numFmtId="0" fontId="37" fillId="0" borderId="22" xfId="0" applyFont="1" applyBorder="1" applyAlignment="1" applyProtection="1">
      <alignment vertical="top" wrapText="1"/>
      <protection locked="0"/>
    </xf>
    <xf numFmtId="49" fontId="48" fillId="15" borderId="28" xfId="0" applyNumberFormat="1" applyFont="1" applyFill="1" applyBorder="1" applyAlignment="1" applyProtection="1">
      <alignment horizontal="center" vertical="center" wrapText="1"/>
      <protection locked="0"/>
    </xf>
    <xf numFmtId="49" fontId="0" fillId="15" borderId="37" xfId="0" applyNumberFormat="1" applyFont="1" applyFill="1" applyBorder="1" applyAlignment="1">
      <alignment horizontal="right" vertical="center"/>
    </xf>
    <xf numFmtId="49" fontId="28" fillId="15" borderId="26" xfId="0" applyNumberFormat="1" applyFont="1" applyFill="1" applyBorder="1" applyAlignment="1">
      <alignment horizontal="center" vertical="center"/>
    </xf>
    <xf numFmtId="49" fontId="33" fillId="15" borderId="33" xfId="0" applyNumberFormat="1" applyFont="1" applyFill="1" applyBorder="1" applyAlignment="1">
      <alignment horizontal="center" vertical="center" wrapText="1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1" xfId="0" applyFont="1" applyFill="1" applyBorder="1" applyAlignment="1">
      <alignment horizontal="right"/>
    </xf>
    <xf numFmtId="0" fontId="40" fillId="0" borderId="13" xfId="0" applyFont="1" applyFill="1" applyBorder="1" applyAlignment="1">
      <alignment horizontal="right" wrapText="1"/>
    </xf>
    <xf numFmtId="49" fontId="25" fillId="0" borderId="22" xfId="0" applyNumberFormat="1" applyFont="1" applyBorder="1" applyAlignment="1" applyProtection="1">
      <alignment horizontal="center" vertical="center" wrapText="1"/>
      <protection locked="0"/>
    </xf>
    <xf numFmtId="0" fontId="27" fillId="0" borderId="22" xfId="0" applyFont="1" applyBorder="1" applyAlignment="1">
      <alignment horizontal="right"/>
    </xf>
    <xf numFmtId="0" fontId="40" fillId="0" borderId="21" xfId="0" applyFont="1" applyFill="1" applyBorder="1" applyAlignment="1">
      <alignment horizontal="right" wrapText="1"/>
    </xf>
    <xf numFmtId="0" fontId="40" fillId="0" borderId="11" xfId="0" applyFont="1" applyBorder="1" applyAlignment="1">
      <alignment horizontal="right"/>
    </xf>
    <xf numFmtId="49" fontId="48" fillId="0" borderId="42" xfId="0" applyNumberFormat="1" applyFont="1" applyBorder="1" applyAlignment="1" applyProtection="1">
      <alignment horizontal="center" vertical="center" wrapText="1"/>
      <protection locked="0"/>
    </xf>
    <xf numFmtId="49" fontId="46" fillId="0" borderId="22" xfId="0" applyNumberFormat="1" applyFont="1" applyBorder="1" applyAlignment="1" applyProtection="1">
      <alignment horizontal="center" vertical="center" wrapText="1"/>
      <protection locked="0"/>
    </xf>
    <xf numFmtId="0" fontId="43" fillId="0" borderId="22" xfId="0" applyFont="1" applyBorder="1" applyAlignment="1">
      <alignment horizontal="right"/>
    </xf>
    <xf numFmtId="49" fontId="41" fillId="15" borderId="0" xfId="0" applyNumberFormat="1" applyFont="1" applyFill="1" applyBorder="1" applyAlignment="1">
      <alignment horizontal="right" vertical="center"/>
    </xf>
    <xf numFmtId="49" fontId="35" fillId="0" borderId="26" xfId="0" applyNumberFormat="1" applyFont="1" applyBorder="1" applyAlignment="1" applyProtection="1">
      <alignment horizontal="center" vertical="center" wrapText="1"/>
      <protection locked="0"/>
    </xf>
    <xf numFmtId="0" fontId="40" fillId="15" borderId="11" xfId="0" applyFont="1" applyFill="1" applyBorder="1" applyAlignment="1">
      <alignment horizontal="right"/>
    </xf>
    <xf numFmtId="0" fontId="30" fillId="15" borderId="27" xfId="0" applyFont="1" applyFill="1" applyBorder="1" applyAlignment="1">
      <alignment vertical="top" wrapText="1"/>
    </xf>
    <xf numFmtId="0" fontId="30" fillId="15" borderId="22" xfId="0" applyFont="1" applyFill="1" applyBorder="1" applyAlignment="1">
      <alignment horizontal="right" wrapText="1"/>
    </xf>
    <xf numFmtId="0" fontId="40" fillId="0" borderId="14" xfId="0" applyFont="1" applyBorder="1" applyAlignment="1">
      <alignment horizontal="right"/>
    </xf>
    <xf numFmtId="49" fontId="65" fillId="15" borderId="33" xfId="0" applyNumberFormat="1" applyFont="1" applyFill="1" applyBorder="1" applyAlignment="1">
      <alignment horizontal="right" vertical="center"/>
    </xf>
    <xf numFmtId="49" fontId="66" fillId="0" borderId="2" xfId="0" applyNumberFormat="1" applyFont="1" applyBorder="1" applyAlignment="1" applyProtection="1">
      <alignment horizontal="center" vertical="center" wrapText="1"/>
      <protection locked="0"/>
    </xf>
    <xf numFmtId="49" fontId="66" fillId="0" borderId="14" xfId="0" applyNumberFormat="1" applyFont="1" applyBorder="1" applyAlignment="1" applyProtection="1">
      <alignment horizontal="center" vertical="center" wrapText="1"/>
      <protection locked="0"/>
    </xf>
    <xf numFmtId="0" fontId="67" fillId="0" borderId="2" xfId="0" applyFont="1" applyBorder="1" applyAlignment="1">
      <alignment vertical="top" wrapText="1"/>
    </xf>
    <xf numFmtId="0" fontId="67" fillId="0" borderId="2" xfId="0" applyFont="1" applyFill="1" applyBorder="1" applyAlignment="1">
      <alignment horizontal="right" wrapText="1"/>
    </xf>
    <xf numFmtId="0" fontId="67" fillId="0" borderId="2" xfId="0" applyFont="1" applyFill="1" applyBorder="1" applyAlignment="1">
      <alignment horizontal="right"/>
    </xf>
    <xf numFmtId="0" fontId="68" fillId="0" borderId="2" xfId="0" applyFont="1" applyFill="1" applyBorder="1" applyAlignment="1">
      <alignment horizontal="right" wrapText="1"/>
    </xf>
    <xf numFmtId="0" fontId="65" fillId="0" borderId="0" xfId="0" applyFont="1" applyFill="1"/>
    <xf numFmtId="0" fontId="17" fillId="0" borderId="0" xfId="0" applyFont="1" applyAlignment="1">
      <alignment horizontal="left" wrapText="1"/>
    </xf>
    <xf numFmtId="0" fontId="21" fillId="0" borderId="0" xfId="0" applyFont="1" applyBorder="1" applyAlignment="1">
      <alignment horizontal="center"/>
    </xf>
    <xf numFmtId="0" fontId="22" fillId="0" borderId="48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49" fontId="31" fillId="15" borderId="44" xfId="0" applyNumberFormat="1" applyFont="1" applyFill="1" applyBorder="1" applyAlignment="1">
      <alignment horizontal="center" vertical="center" wrapText="1"/>
    </xf>
    <xf numFmtId="49" fontId="31" fillId="15" borderId="45" xfId="0" applyNumberFormat="1" applyFont="1" applyFill="1" applyBorder="1" applyAlignment="1">
      <alignment horizontal="center" vertical="center" wrapText="1"/>
    </xf>
    <xf numFmtId="49" fontId="31" fillId="15" borderId="46" xfId="0" applyNumberFormat="1" applyFont="1" applyFill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4"/>
  <sheetViews>
    <sheetView tabSelected="1" view="pageBreakPreview" topLeftCell="A9" zoomScaleNormal="100" workbookViewId="0">
      <pane xSplit="4" ySplit="5" topLeftCell="K283" activePane="bottomRight" state="frozen"/>
      <selection activeCell="A9" sqref="A9"/>
      <selection pane="topRight" activeCell="E9" sqref="E9"/>
      <selection pane="bottomLeft" activeCell="A14" sqref="A14"/>
      <selection pane="bottomRight" activeCell="A249" sqref="A249:IV249"/>
    </sheetView>
  </sheetViews>
  <sheetFormatPr defaultRowHeight="12.75" x14ac:dyDescent="0.2"/>
  <cols>
    <col min="1" max="1" width="11.28515625" style="252" customWidth="1"/>
    <col min="2" max="2" width="11.28515625" style="1" customWidth="1"/>
    <col min="3" max="3" width="10.28515625" style="2" customWidth="1"/>
    <col min="4" max="4" width="74.5703125" style="51" customWidth="1"/>
    <col min="5" max="7" width="11.140625" customWidth="1"/>
    <col min="8" max="8" width="10.28515625" bestFit="1" customWidth="1"/>
    <col min="9" max="9" width="9.28515625" customWidth="1"/>
    <col min="10" max="10" width="10.7109375" customWidth="1"/>
    <col min="11" max="11" width="10.140625" customWidth="1"/>
    <col min="12" max="12" width="12" bestFit="1" customWidth="1"/>
    <col min="14" max="14" width="11.85546875" customWidth="1"/>
    <col min="15" max="15" width="11.42578125" customWidth="1"/>
    <col min="16" max="16" width="13" customWidth="1"/>
    <col min="17" max="18" width="11" bestFit="1" customWidth="1"/>
  </cols>
  <sheetData>
    <row r="1" spans="1:16" x14ac:dyDescent="0.2">
      <c r="M1" s="112" t="s">
        <v>93</v>
      </c>
      <c r="O1" s="19"/>
      <c r="P1" s="19"/>
    </row>
    <row r="2" spans="1:16" ht="24" customHeight="1" x14ac:dyDescent="0.2">
      <c r="C2" s="3"/>
      <c r="M2" s="355" t="s">
        <v>108</v>
      </c>
      <c r="N2" s="355"/>
      <c r="O2" s="355"/>
      <c r="P2" s="355"/>
    </row>
    <row r="3" spans="1:16" x14ac:dyDescent="0.2">
      <c r="C3" s="4"/>
      <c r="M3" s="111" t="s">
        <v>123</v>
      </c>
      <c r="O3" s="110"/>
      <c r="P3" s="110"/>
    </row>
    <row r="4" spans="1:16" ht="38.25" customHeight="1" x14ac:dyDescent="0.2">
      <c r="C4" s="4"/>
      <c r="M4" s="355" t="s">
        <v>509</v>
      </c>
      <c r="N4" s="355"/>
      <c r="O4" s="355"/>
      <c r="P4" s="355"/>
    </row>
    <row r="5" spans="1:16" ht="17.25" x14ac:dyDescent="0.25">
      <c r="C5" s="356" t="s">
        <v>435</v>
      </c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</row>
    <row r="6" spans="1:16" ht="17.25" x14ac:dyDescent="0.25"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</row>
    <row r="8" spans="1:16" ht="13.5" thickBot="1" x14ac:dyDescent="0.25">
      <c r="C8" s="5"/>
      <c r="P8" s="6" t="s">
        <v>124</v>
      </c>
    </row>
    <row r="9" spans="1:16" ht="15.75" thickBot="1" x14ac:dyDescent="0.3">
      <c r="A9" s="359" t="s">
        <v>83</v>
      </c>
      <c r="B9" s="362" t="s">
        <v>10</v>
      </c>
      <c r="C9" s="363" t="s">
        <v>125</v>
      </c>
      <c r="D9" s="364" t="s">
        <v>84</v>
      </c>
      <c r="E9" s="365" t="s">
        <v>126</v>
      </c>
      <c r="F9" s="365"/>
      <c r="G9" s="365"/>
      <c r="H9" s="365"/>
      <c r="I9" s="365"/>
      <c r="J9" s="365" t="s">
        <v>127</v>
      </c>
      <c r="K9" s="365"/>
      <c r="L9" s="365"/>
      <c r="M9" s="365"/>
      <c r="N9" s="365"/>
      <c r="O9" s="365"/>
      <c r="P9" s="357" t="s">
        <v>128</v>
      </c>
    </row>
    <row r="10" spans="1:16" ht="13.5" thickBot="1" x14ac:dyDescent="0.25">
      <c r="A10" s="360"/>
      <c r="B10" s="362"/>
      <c r="C10" s="363"/>
      <c r="D10" s="364"/>
      <c r="E10" s="358" t="s">
        <v>129</v>
      </c>
      <c r="F10" s="367" t="s">
        <v>130</v>
      </c>
      <c r="G10" s="358" t="s">
        <v>131</v>
      </c>
      <c r="H10" s="358"/>
      <c r="I10" s="358" t="s">
        <v>132</v>
      </c>
      <c r="J10" s="366" t="s">
        <v>133</v>
      </c>
      <c r="K10" s="358" t="s">
        <v>130</v>
      </c>
      <c r="L10" s="358" t="s">
        <v>131</v>
      </c>
      <c r="M10" s="358"/>
      <c r="N10" s="358" t="s">
        <v>132</v>
      </c>
      <c r="O10" s="20" t="s">
        <v>131</v>
      </c>
      <c r="P10" s="357"/>
    </row>
    <row r="11" spans="1:16" ht="13.5" thickBot="1" x14ac:dyDescent="0.25">
      <c r="A11" s="360"/>
      <c r="B11" s="362"/>
      <c r="C11" s="363"/>
      <c r="D11" s="364"/>
      <c r="E11" s="358"/>
      <c r="F11" s="367"/>
      <c r="G11" s="358" t="s">
        <v>134</v>
      </c>
      <c r="H11" s="358" t="s">
        <v>135</v>
      </c>
      <c r="I11" s="358"/>
      <c r="J11" s="366"/>
      <c r="K11" s="358"/>
      <c r="L11" s="358" t="s">
        <v>134</v>
      </c>
      <c r="M11" s="358" t="s">
        <v>135</v>
      </c>
      <c r="N11" s="358"/>
      <c r="O11" s="366" t="s">
        <v>136</v>
      </c>
      <c r="P11" s="357"/>
    </row>
    <row r="12" spans="1:16" ht="22.5" customHeight="1" x14ac:dyDescent="0.2">
      <c r="A12" s="361"/>
      <c r="B12" s="362"/>
      <c r="C12" s="363"/>
      <c r="D12" s="364"/>
      <c r="E12" s="358"/>
      <c r="F12" s="367"/>
      <c r="G12" s="358"/>
      <c r="H12" s="358"/>
      <c r="I12" s="358"/>
      <c r="J12" s="366"/>
      <c r="K12" s="358"/>
      <c r="L12" s="358"/>
      <c r="M12" s="358"/>
      <c r="N12" s="358"/>
      <c r="O12" s="366"/>
      <c r="P12" s="357"/>
    </row>
    <row r="13" spans="1:16" s="25" customFormat="1" x14ac:dyDescent="0.2">
      <c r="A13" s="330">
        <v>1</v>
      </c>
      <c r="B13" s="21" t="s">
        <v>85</v>
      </c>
      <c r="C13" s="22">
        <v>3</v>
      </c>
      <c r="D13" s="52">
        <v>4</v>
      </c>
      <c r="E13" s="23">
        <v>5</v>
      </c>
      <c r="F13" s="23">
        <v>6</v>
      </c>
      <c r="G13" s="23">
        <v>7</v>
      </c>
      <c r="H13" s="23">
        <v>8</v>
      </c>
      <c r="I13" s="23">
        <v>9</v>
      </c>
      <c r="J13" s="23">
        <v>10</v>
      </c>
      <c r="K13" s="23">
        <v>11</v>
      </c>
      <c r="L13" s="23">
        <v>12</v>
      </c>
      <c r="M13" s="23">
        <v>13</v>
      </c>
      <c r="N13" s="23">
        <v>13</v>
      </c>
      <c r="O13" s="23">
        <v>14</v>
      </c>
      <c r="P13" s="24" t="s">
        <v>86</v>
      </c>
    </row>
    <row r="14" spans="1:16" x14ac:dyDescent="0.2">
      <c r="A14" s="253" t="s">
        <v>190</v>
      </c>
      <c r="B14" s="26"/>
      <c r="C14" s="27"/>
      <c r="D14" s="53" t="s">
        <v>137</v>
      </c>
      <c r="E14" s="8">
        <f>E15</f>
        <v>31920554</v>
      </c>
      <c r="F14" s="8">
        <f t="shared" ref="F14:P14" si="0">F15</f>
        <v>31920554</v>
      </c>
      <c r="G14" s="8">
        <f t="shared" si="0"/>
        <v>20753000</v>
      </c>
      <c r="H14" s="8">
        <f t="shared" si="0"/>
        <v>989700</v>
      </c>
      <c r="I14" s="8">
        <f t="shared" si="0"/>
        <v>0</v>
      </c>
      <c r="J14" s="8">
        <f>J15</f>
        <v>6522602</v>
      </c>
      <c r="K14" s="8">
        <f t="shared" si="0"/>
        <v>738226</v>
      </c>
      <c r="L14" s="8">
        <f t="shared" si="0"/>
        <v>0</v>
      </c>
      <c r="M14" s="8">
        <f t="shared" si="0"/>
        <v>0</v>
      </c>
      <c r="N14" s="8">
        <f t="shared" si="0"/>
        <v>5784376</v>
      </c>
      <c r="O14" s="8">
        <f t="shared" si="0"/>
        <v>5658852</v>
      </c>
      <c r="P14" s="8">
        <f t="shared" si="0"/>
        <v>38443156</v>
      </c>
    </row>
    <row r="15" spans="1:16" s="35" customFormat="1" ht="17.25" customHeight="1" x14ac:dyDescent="0.2">
      <c r="A15" s="254" t="s">
        <v>197</v>
      </c>
      <c r="B15" s="26"/>
      <c r="C15" s="27"/>
      <c r="D15" s="54" t="s">
        <v>137</v>
      </c>
      <c r="E15" s="48">
        <f>E16+E17+E35+E19+E21+E24+E22+E29+E30+E33+E25+E28</f>
        <v>31920554</v>
      </c>
      <c r="F15" s="48">
        <f>F16+F17+F35+F19+F21+F24+F22+F29+F30+F33+F25+F28</f>
        <v>31920554</v>
      </c>
      <c r="G15" s="48">
        <f>G16+G17+G35+G19+G21+G24+G22+G29+G30+G33+G25+G28</f>
        <v>20753000</v>
      </c>
      <c r="H15" s="48">
        <f>H16+H17+H35+H19+H21+H24+H22+H29+H30+H33+H25+H28</f>
        <v>989700</v>
      </c>
      <c r="I15" s="48">
        <f>I16+I17+I35+I19+I21+I24+I22+I29+I30+I33+I25+I28</f>
        <v>0</v>
      </c>
      <c r="J15" s="48">
        <f>J16+J25+J31+J33+J29+J23</f>
        <v>6522602</v>
      </c>
      <c r="K15" s="48">
        <f>K16+K25+K31+K33</f>
        <v>738226</v>
      </c>
      <c r="L15" s="48">
        <f>L16+L25+L31+L33</f>
        <v>0</v>
      </c>
      <c r="M15" s="48">
        <f>M16+M25+M31+M33</f>
        <v>0</v>
      </c>
      <c r="N15" s="48">
        <f>N16+N25+N31+N33+N29+N23</f>
        <v>5784376</v>
      </c>
      <c r="O15" s="48">
        <f>O16+O25+O31+O33+O29+O23</f>
        <v>5658852</v>
      </c>
      <c r="P15" s="48">
        <f>P16+P17+P35+P19+P21+P23+P24+P22+P29+P30+P33+P25+P28+P31</f>
        <v>38443156</v>
      </c>
    </row>
    <row r="16" spans="1:16" s="7" customFormat="1" ht="41.25" customHeight="1" x14ac:dyDescent="0.2">
      <c r="A16" s="255" t="s">
        <v>198</v>
      </c>
      <c r="B16" s="29" t="s">
        <v>195</v>
      </c>
      <c r="C16" s="29" t="s">
        <v>138</v>
      </c>
      <c r="D16" s="65" t="s">
        <v>196</v>
      </c>
      <c r="E16" s="15">
        <f>F16+I16</f>
        <v>28537400</v>
      </c>
      <c r="F16" s="15">
        <v>28537400</v>
      </c>
      <c r="G16" s="15">
        <v>20753000</v>
      </c>
      <c r="H16" s="313">
        <v>989700</v>
      </c>
      <c r="I16" s="15"/>
      <c r="J16" s="15">
        <f>K16+N16</f>
        <v>5005000</v>
      </c>
      <c r="K16" s="15"/>
      <c r="L16" s="15"/>
      <c r="M16" s="15"/>
      <c r="N16" s="15">
        <f>O16</f>
        <v>5005000</v>
      </c>
      <c r="O16" s="15">
        <v>5005000</v>
      </c>
      <c r="P16" s="14">
        <f>E16+J16</f>
        <v>33542400</v>
      </c>
    </row>
    <row r="17" spans="1:17" x14ac:dyDescent="0.2">
      <c r="A17" s="255" t="s">
        <v>489</v>
      </c>
      <c r="B17" s="12" t="s">
        <v>459</v>
      </c>
      <c r="C17" s="12"/>
      <c r="D17" s="58" t="s">
        <v>18</v>
      </c>
      <c r="E17" s="15">
        <f t="shared" ref="E17:E28" si="1">F17+I17</f>
        <v>314000</v>
      </c>
      <c r="F17" s="11">
        <f t="shared" ref="F17:O17" si="2">SUM(F18)</f>
        <v>314000</v>
      </c>
      <c r="G17" s="11">
        <f t="shared" si="2"/>
        <v>0</v>
      </c>
      <c r="H17" s="11">
        <f t="shared" si="2"/>
        <v>0</v>
      </c>
      <c r="I17" s="11">
        <f t="shared" si="2"/>
        <v>0</v>
      </c>
      <c r="J17" s="15">
        <f t="shared" ref="J17:J28" si="3">K17+N17</f>
        <v>0</v>
      </c>
      <c r="K17" s="11">
        <f t="shared" si="2"/>
        <v>0</v>
      </c>
      <c r="L17" s="11">
        <f t="shared" si="2"/>
        <v>0</v>
      </c>
      <c r="M17" s="11">
        <f t="shared" si="2"/>
        <v>0</v>
      </c>
      <c r="N17" s="11">
        <f t="shared" si="2"/>
        <v>0</v>
      </c>
      <c r="O17" s="11">
        <f t="shared" si="2"/>
        <v>0</v>
      </c>
      <c r="P17" s="14">
        <f t="shared" ref="P17:P100" si="4">E17+J17</f>
        <v>314000</v>
      </c>
    </row>
    <row r="18" spans="1:17" s="85" customFormat="1" ht="25.5" x14ac:dyDescent="0.2">
      <c r="A18" s="256" t="s">
        <v>490</v>
      </c>
      <c r="B18" s="83" t="s">
        <v>461</v>
      </c>
      <c r="C18" s="83" t="s">
        <v>140</v>
      </c>
      <c r="D18" s="86" t="s">
        <v>486</v>
      </c>
      <c r="E18" s="15">
        <f t="shared" si="1"/>
        <v>314000</v>
      </c>
      <c r="F18" s="84">
        <v>314000</v>
      </c>
      <c r="G18" s="84"/>
      <c r="H18" s="84"/>
      <c r="I18" s="84"/>
      <c r="J18" s="15">
        <f t="shared" si="3"/>
        <v>0</v>
      </c>
      <c r="K18" s="84"/>
      <c r="L18" s="84"/>
      <c r="M18" s="84"/>
      <c r="N18" s="49">
        <f t="shared" ref="N18:N24" si="5">O18</f>
        <v>0</v>
      </c>
      <c r="O18" s="84"/>
      <c r="P18" s="14">
        <f t="shared" si="4"/>
        <v>314000</v>
      </c>
      <c r="Q18" s="87"/>
    </row>
    <row r="19" spans="1:17" hidden="1" x14ac:dyDescent="0.2">
      <c r="A19" s="255" t="s">
        <v>21</v>
      </c>
      <c r="B19" s="16" t="s">
        <v>28</v>
      </c>
      <c r="C19" s="16"/>
      <c r="D19" s="78" t="s">
        <v>20</v>
      </c>
      <c r="E19" s="15">
        <f t="shared" si="1"/>
        <v>0</v>
      </c>
      <c r="F19" s="9">
        <f t="shared" ref="F19:O19" si="6">F20</f>
        <v>0</v>
      </c>
      <c r="G19" s="9">
        <f t="shared" si="6"/>
        <v>0</v>
      </c>
      <c r="H19" s="9">
        <f t="shared" si="6"/>
        <v>0</v>
      </c>
      <c r="I19" s="9">
        <f t="shared" si="6"/>
        <v>0</v>
      </c>
      <c r="J19" s="9">
        <f t="shared" si="6"/>
        <v>0</v>
      </c>
      <c r="K19" s="9">
        <f t="shared" si="6"/>
        <v>0</v>
      </c>
      <c r="L19" s="9">
        <f t="shared" si="6"/>
        <v>0</v>
      </c>
      <c r="M19" s="9">
        <f t="shared" si="6"/>
        <v>0</v>
      </c>
      <c r="N19" s="49">
        <f t="shared" si="5"/>
        <v>0</v>
      </c>
      <c r="O19" s="9">
        <f t="shared" si="6"/>
        <v>0</v>
      </c>
      <c r="P19" s="14">
        <f t="shared" si="4"/>
        <v>0</v>
      </c>
    </row>
    <row r="20" spans="1:17" s="85" customFormat="1" hidden="1" x14ac:dyDescent="0.2">
      <c r="A20" s="256" t="s">
        <v>22</v>
      </c>
      <c r="B20" s="88" t="s">
        <v>29</v>
      </c>
      <c r="C20" s="88" t="s">
        <v>59</v>
      </c>
      <c r="D20" s="89" t="s">
        <v>23</v>
      </c>
      <c r="E20" s="15">
        <f t="shared" si="1"/>
        <v>0</v>
      </c>
      <c r="F20" s="84"/>
      <c r="G20" s="84"/>
      <c r="H20" s="84"/>
      <c r="I20" s="84"/>
      <c r="J20" s="15">
        <f t="shared" si="3"/>
        <v>0</v>
      </c>
      <c r="K20" s="84"/>
      <c r="L20" s="84"/>
      <c r="M20" s="84"/>
      <c r="N20" s="49">
        <f t="shared" si="5"/>
        <v>0</v>
      </c>
      <c r="O20" s="84"/>
      <c r="P20" s="14">
        <f t="shared" si="4"/>
        <v>0</v>
      </c>
    </row>
    <row r="21" spans="1:17" x14ac:dyDescent="0.2">
      <c r="A21" s="255" t="s">
        <v>200</v>
      </c>
      <c r="B21" s="30" t="s">
        <v>199</v>
      </c>
      <c r="C21" s="30" t="s">
        <v>5</v>
      </c>
      <c r="D21" s="58" t="s">
        <v>88</v>
      </c>
      <c r="E21" s="15">
        <f t="shared" si="1"/>
        <v>550000</v>
      </c>
      <c r="F21" s="49">
        <v>550000</v>
      </c>
      <c r="G21" s="49"/>
      <c r="H21" s="49"/>
      <c r="I21" s="49"/>
      <c r="J21" s="15">
        <f t="shared" si="3"/>
        <v>0</v>
      </c>
      <c r="K21" s="49"/>
      <c r="L21" s="49"/>
      <c r="M21" s="49"/>
      <c r="N21" s="49">
        <f t="shared" si="5"/>
        <v>0</v>
      </c>
      <c r="O21" s="49"/>
      <c r="P21" s="14">
        <f t="shared" si="4"/>
        <v>550000</v>
      </c>
    </row>
    <row r="22" spans="1:17" x14ac:dyDescent="0.2">
      <c r="A22" s="255" t="s">
        <v>203</v>
      </c>
      <c r="B22" s="31" t="s">
        <v>202</v>
      </c>
      <c r="C22" s="31" t="s">
        <v>145</v>
      </c>
      <c r="D22" s="17" t="s">
        <v>90</v>
      </c>
      <c r="E22" s="15">
        <f t="shared" si="1"/>
        <v>20000</v>
      </c>
      <c r="F22" s="49">
        <v>20000</v>
      </c>
      <c r="G22" s="49"/>
      <c r="H22" s="49"/>
      <c r="I22" s="49"/>
      <c r="J22" s="15">
        <f t="shared" si="3"/>
        <v>0</v>
      </c>
      <c r="K22" s="49"/>
      <c r="L22" s="49"/>
      <c r="M22" s="49"/>
      <c r="N22" s="49">
        <f t="shared" si="5"/>
        <v>0</v>
      </c>
      <c r="O22" s="49"/>
      <c r="P22" s="14">
        <f t="shared" si="4"/>
        <v>20000</v>
      </c>
    </row>
    <row r="23" spans="1:17" x14ac:dyDescent="0.2">
      <c r="A23" s="255" t="s">
        <v>553</v>
      </c>
      <c r="B23" s="31" t="s">
        <v>201</v>
      </c>
      <c r="C23" s="312" t="s">
        <v>144</v>
      </c>
      <c r="D23" s="62" t="s">
        <v>554</v>
      </c>
      <c r="E23" s="15">
        <f>F23+I23</f>
        <v>0</v>
      </c>
      <c r="F23" s="49"/>
      <c r="G23" s="49"/>
      <c r="H23" s="49"/>
      <c r="I23" s="49"/>
      <c r="J23" s="15">
        <f>K23+N23</f>
        <v>150000</v>
      </c>
      <c r="K23" s="49"/>
      <c r="L23" s="49"/>
      <c r="M23" s="49"/>
      <c r="N23" s="49">
        <f>O23</f>
        <v>150000</v>
      </c>
      <c r="O23" s="49">
        <v>150000</v>
      </c>
      <c r="P23" s="14">
        <f>E23+J23</f>
        <v>150000</v>
      </c>
    </row>
    <row r="24" spans="1:17" ht="13.5" customHeight="1" x14ac:dyDescent="0.2">
      <c r="A24" s="255" t="s">
        <v>426</v>
      </c>
      <c r="B24" s="31" t="s">
        <v>425</v>
      </c>
      <c r="C24" s="31" t="s">
        <v>144</v>
      </c>
      <c r="D24" s="62" t="s">
        <v>427</v>
      </c>
      <c r="E24" s="15">
        <f>F24+I24</f>
        <v>93006</v>
      </c>
      <c r="F24" s="49">
        <v>93006</v>
      </c>
      <c r="G24" s="49"/>
      <c r="H24" s="49"/>
      <c r="I24" s="49"/>
      <c r="J24" s="15">
        <f>K24+N24</f>
        <v>0</v>
      </c>
      <c r="K24" s="49"/>
      <c r="L24" s="49"/>
      <c r="M24" s="49"/>
      <c r="N24" s="49">
        <f t="shared" si="5"/>
        <v>0</v>
      </c>
      <c r="O24" s="49"/>
      <c r="P24" s="14">
        <f>E24+J24</f>
        <v>93006</v>
      </c>
    </row>
    <row r="25" spans="1:17" x14ac:dyDescent="0.2">
      <c r="A25" s="255" t="s">
        <v>207</v>
      </c>
      <c r="B25" s="12" t="s">
        <v>206</v>
      </c>
      <c r="C25" s="12"/>
      <c r="D25" s="62" t="s">
        <v>208</v>
      </c>
      <c r="E25" s="15">
        <f t="shared" si="1"/>
        <v>2256148</v>
      </c>
      <c r="F25" s="9">
        <f>F26+F27</f>
        <v>2256148</v>
      </c>
      <c r="G25" s="9">
        <f>G26+G27</f>
        <v>0</v>
      </c>
      <c r="H25" s="9">
        <f>H26+H27</f>
        <v>0</v>
      </c>
      <c r="I25" s="9">
        <f>I26+I27</f>
        <v>0</v>
      </c>
      <c r="J25" s="15">
        <f t="shared" si="3"/>
        <v>747078</v>
      </c>
      <c r="K25" s="9">
        <f>K26+K27</f>
        <v>608226</v>
      </c>
      <c r="L25" s="9">
        <f>L26+L27</f>
        <v>0</v>
      </c>
      <c r="M25" s="9">
        <f>M26+M27</f>
        <v>0</v>
      </c>
      <c r="N25" s="9">
        <f>N26+N27</f>
        <v>138852</v>
      </c>
      <c r="O25" s="9">
        <f>O26+O27</f>
        <v>138852</v>
      </c>
      <c r="P25" s="14">
        <f t="shared" ref="P25:P34" si="7">E25+J25</f>
        <v>3003226</v>
      </c>
    </row>
    <row r="26" spans="1:17" s="85" customFormat="1" ht="63.75" x14ac:dyDescent="0.2">
      <c r="A26" s="256" t="s">
        <v>439</v>
      </c>
      <c r="B26" s="83" t="s">
        <v>438</v>
      </c>
      <c r="C26" s="83" t="s">
        <v>144</v>
      </c>
      <c r="D26" s="72" t="s">
        <v>480</v>
      </c>
      <c r="E26" s="104">
        <f t="shared" si="1"/>
        <v>0</v>
      </c>
      <c r="F26" s="84"/>
      <c r="G26" s="84"/>
      <c r="H26" s="84"/>
      <c r="I26" s="84"/>
      <c r="J26" s="104">
        <f t="shared" si="3"/>
        <v>608226</v>
      </c>
      <c r="K26" s="84">
        <v>608226</v>
      </c>
      <c r="L26" s="84"/>
      <c r="M26" s="84"/>
      <c r="N26" s="84">
        <f>O26</f>
        <v>0</v>
      </c>
      <c r="O26" s="84"/>
      <c r="P26" s="14">
        <f t="shared" si="7"/>
        <v>608226</v>
      </c>
    </row>
    <row r="27" spans="1:17" s="85" customFormat="1" x14ac:dyDescent="0.2">
      <c r="A27" s="256" t="s">
        <v>209</v>
      </c>
      <c r="B27" s="83" t="s">
        <v>210</v>
      </c>
      <c r="C27" s="83" t="s">
        <v>144</v>
      </c>
      <c r="D27" s="72" t="s">
        <v>211</v>
      </c>
      <c r="E27" s="104">
        <f t="shared" si="1"/>
        <v>2256148</v>
      </c>
      <c r="F27" s="84">
        <v>2256148</v>
      </c>
      <c r="G27" s="84"/>
      <c r="H27" s="84"/>
      <c r="I27" s="84"/>
      <c r="J27" s="104">
        <f t="shared" si="3"/>
        <v>138852</v>
      </c>
      <c r="K27" s="84"/>
      <c r="L27" s="84"/>
      <c r="M27" s="84"/>
      <c r="N27" s="84">
        <f>O27</f>
        <v>138852</v>
      </c>
      <c r="O27" s="84">
        <v>138852</v>
      </c>
      <c r="P27" s="14">
        <f t="shared" si="7"/>
        <v>2395000</v>
      </c>
    </row>
    <row r="28" spans="1:17" hidden="1" x14ac:dyDescent="0.2">
      <c r="A28" s="257" t="s">
        <v>94</v>
      </c>
      <c r="B28" s="30" t="s">
        <v>30</v>
      </c>
      <c r="C28" s="30" t="s">
        <v>151</v>
      </c>
      <c r="D28" s="55" t="s">
        <v>152</v>
      </c>
      <c r="E28" s="15">
        <f t="shared" si="1"/>
        <v>0</v>
      </c>
      <c r="F28" s="9"/>
      <c r="G28" s="9"/>
      <c r="H28" s="9"/>
      <c r="I28" s="9"/>
      <c r="J28" s="15">
        <f t="shared" si="3"/>
        <v>0</v>
      </c>
      <c r="K28" s="9"/>
      <c r="L28" s="9"/>
      <c r="M28" s="9"/>
      <c r="N28" s="49">
        <f>O28</f>
        <v>0</v>
      </c>
      <c r="O28" s="9"/>
      <c r="P28" s="14">
        <f t="shared" si="7"/>
        <v>0</v>
      </c>
    </row>
    <row r="29" spans="1:17" ht="26.25" customHeight="1" x14ac:dyDescent="0.2">
      <c r="A29" s="255" t="s">
        <v>205</v>
      </c>
      <c r="B29" s="31" t="s">
        <v>204</v>
      </c>
      <c r="C29" s="31" t="s">
        <v>147</v>
      </c>
      <c r="D29" s="63" t="s">
        <v>440</v>
      </c>
      <c r="E29" s="15">
        <f>F29+I29</f>
        <v>0</v>
      </c>
      <c r="F29" s="11"/>
      <c r="G29" s="11"/>
      <c r="H29" s="11"/>
      <c r="I29" s="11"/>
      <c r="J29" s="15">
        <f t="shared" ref="J29:J35" si="8">K29+N29</f>
        <v>365000</v>
      </c>
      <c r="K29" s="11"/>
      <c r="L29" s="11"/>
      <c r="M29" s="11"/>
      <c r="N29" s="49">
        <f>O29</f>
        <v>365000</v>
      </c>
      <c r="O29" s="11">
        <v>365000</v>
      </c>
      <c r="P29" s="14">
        <f t="shared" si="7"/>
        <v>365000</v>
      </c>
    </row>
    <row r="30" spans="1:17" ht="25.5" hidden="1" x14ac:dyDescent="0.2">
      <c r="A30" s="258" t="s">
        <v>89</v>
      </c>
      <c r="B30" s="31" t="s">
        <v>66</v>
      </c>
      <c r="C30" s="31" t="s">
        <v>148</v>
      </c>
      <c r="D30" s="63" t="s">
        <v>149</v>
      </c>
      <c r="E30" s="15">
        <f>F30+I30</f>
        <v>0</v>
      </c>
      <c r="F30" s="10"/>
      <c r="G30" s="10"/>
      <c r="H30" s="10"/>
      <c r="I30" s="10"/>
      <c r="J30" s="15">
        <f t="shared" si="8"/>
        <v>0</v>
      </c>
      <c r="K30" s="10"/>
      <c r="L30" s="10"/>
      <c r="M30" s="10"/>
      <c r="N30" s="49">
        <f>O30</f>
        <v>0</v>
      </c>
      <c r="O30" s="10"/>
      <c r="P30" s="14">
        <f t="shared" si="7"/>
        <v>0</v>
      </c>
    </row>
    <row r="31" spans="1:17" x14ac:dyDescent="0.2">
      <c r="A31" s="258" t="s">
        <v>529</v>
      </c>
      <c r="B31" s="31" t="s">
        <v>530</v>
      </c>
      <c r="C31" s="31"/>
      <c r="D31" s="63" t="s">
        <v>533</v>
      </c>
      <c r="E31" s="15"/>
      <c r="F31" s="10"/>
      <c r="G31" s="10"/>
      <c r="H31" s="10"/>
      <c r="I31" s="10"/>
      <c r="J31" s="15">
        <f t="shared" si="8"/>
        <v>190524</v>
      </c>
      <c r="K31" s="11">
        <f>K32</f>
        <v>65000</v>
      </c>
      <c r="L31" s="11">
        <f>L32</f>
        <v>0</v>
      </c>
      <c r="M31" s="11">
        <f>M32</f>
        <v>0</v>
      </c>
      <c r="N31" s="11">
        <f>N32</f>
        <v>125524</v>
      </c>
      <c r="O31" s="10"/>
      <c r="P31" s="14">
        <f t="shared" si="7"/>
        <v>190524</v>
      </c>
    </row>
    <row r="32" spans="1:17" s="85" customFormat="1" x14ac:dyDescent="0.2">
      <c r="A32" s="256" t="s">
        <v>531</v>
      </c>
      <c r="B32" s="168" t="s">
        <v>532</v>
      </c>
      <c r="C32" s="168" t="s">
        <v>146</v>
      </c>
      <c r="D32" s="180" t="s">
        <v>150</v>
      </c>
      <c r="E32" s="104"/>
      <c r="F32" s="82"/>
      <c r="G32" s="82"/>
      <c r="H32" s="82"/>
      <c r="I32" s="82"/>
      <c r="J32" s="104">
        <f t="shared" si="8"/>
        <v>190524</v>
      </c>
      <c r="K32" s="102">
        <v>65000</v>
      </c>
      <c r="L32" s="102"/>
      <c r="M32" s="102"/>
      <c r="N32" s="49">
        <v>125524</v>
      </c>
      <c r="O32" s="82"/>
      <c r="P32" s="105">
        <f t="shared" si="7"/>
        <v>190524</v>
      </c>
    </row>
    <row r="33" spans="1:17" x14ac:dyDescent="0.2">
      <c r="A33" s="255" t="s">
        <v>534</v>
      </c>
      <c r="B33" s="12" t="s">
        <v>535</v>
      </c>
      <c r="C33" s="12" t="s">
        <v>397</v>
      </c>
      <c r="D33" s="59" t="s">
        <v>536</v>
      </c>
      <c r="E33" s="15">
        <f>F33+I33</f>
        <v>0</v>
      </c>
      <c r="F33" s="9">
        <f>F34</f>
        <v>0</v>
      </c>
      <c r="G33" s="9">
        <f>G34</f>
        <v>0</v>
      </c>
      <c r="H33" s="9">
        <f>H34</f>
        <v>0</v>
      </c>
      <c r="I33" s="9">
        <f>I34</f>
        <v>0</v>
      </c>
      <c r="J33" s="15">
        <f t="shared" si="8"/>
        <v>65000</v>
      </c>
      <c r="K33" s="9">
        <v>65000</v>
      </c>
      <c r="L33" s="9">
        <f>L34</f>
        <v>0</v>
      </c>
      <c r="M33" s="9">
        <f>M34</f>
        <v>0</v>
      </c>
      <c r="N33" s="9"/>
      <c r="O33" s="9">
        <f>O34</f>
        <v>0</v>
      </c>
      <c r="P33" s="14">
        <f t="shared" si="7"/>
        <v>65000</v>
      </c>
    </row>
    <row r="34" spans="1:17" hidden="1" x14ac:dyDescent="0.2">
      <c r="A34" s="259"/>
      <c r="B34" s="83"/>
      <c r="C34" s="83"/>
      <c r="D34" s="86" t="s">
        <v>150</v>
      </c>
      <c r="E34" s="15">
        <f>F34+I34</f>
        <v>0</v>
      </c>
      <c r="F34" s="84"/>
      <c r="G34" s="84"/>
      <c r="H34" s="84"/>
      <c r="I34" s="84"/>
      <c r="J34" s="15">
        <f t="shared" si="8"/>
        <v>138852</v>
      </c>
      <c r="K34" s="84"/>
      <c r="L34" s="84"/>
      <c r="M34" s="84"/>
      <c r="N34" s="9">
        <f>N25</f>
        <v>138852</v>
      </c>
      <c r="O34" s="84"/>
      <c r="P34" s="14">
        <f t="shared" si="7"/>
        <v>138852</v>
      </c>
    </row>
    <row r="35" spans="1:17" x14ac:dyDescent="0.2">
      <c r="A35" s="255" t="s">
        <v>479</v>
      </c>
      <c r="B35" s="31" t="s">
        <v>437</v>
      </c>
      <c r="C35" s="12" t="s">
        <v>142</v>
      </c>
      <c r="D35" s="60" t="s">
        <v>436</v>
      </c>
      <c r="E35" s="15">
        <f>F35+I35</f>
        <v>150000</v>
      </c>
      <c r="F35" s="9">
        <v>150000</v>
      </c>
      <c r="G35" s="9"/>
      <c r="H35" s="9"/>
      <c r="I35" s="9"/>
      <c r="J35" s="15">
        <f t="shared" si="8"/>
        <v>0</v>
      </c>
      <c r="K35" s="9"/>
      <c r="L35" s="9"/>
      <c r="M35" s="9"/>
      <c r="N35" s="49">
        <f>O35</f>
        <v>0</v>
      </c>
      <c r="O35" s="9"/>
      <c r="P35" s="14">
        <f>E35+J35</f>
        <v>150000</v>
      </c>
    </row>
    <row r="36" spans="1:17" x14ac:dyDescent="0.2">
      <c r="A36" s="253" t="s">
        <v>191</v>
      </c>
      <c r="B36" s="26"/>
      <c r="C36" s="32"/>
      <c r="D36" s="280" t="s">
        <v>153</v>
      </c>
      <c r="E36" s="10">
        <f>E42</f>
        <v>360174840</v>
      </c>
      <c r="F36" s="10">
        <f t="shared" ref="F36:P36" si="9">F42</f>
        <v>360174840</v>
      </c>
      <c r="G36" s="10">
        <f t="shared" si="9"/>
        <v>239153985</v>
      </c>
      <c r="H36" s="10">
        <f t="shared" si="9"/>
        <v>40367400</v>
      </c>
      <c r="I36" s="10"/>
      <c r="J36" s="10">
        <f t="shared" si="9"/>
        <v>31470680</v>
      </c>
      <c r="K36" s="10">
        <f t="shared" si="9"/>
        <v>20388100</v>
      </c>
      <c r="L36" s="10">
        <f t="shared" si="9"/>
        <v>971200</v>
      </c>
      <c r="M36" s="10">
        <f t="shared" si="9"/>
        <v>960600</v>
      </c>
      <c r="N36" s="10">
        <f t="shared" si="9"/>
        <v>11082580</v>
      </c>
      <c r="O36" s="10">
        <f t="shared" si="9"/>
        <v>10954380</v>
      </c>
      <c r="P36" s="10">
        <f t="shared" si="9"/>
        <v>391645520</v>
      </c>
      <c r="Q36" s="235"/>
    </row>
    <row r="37" spans="1:17" s="85" customFormat="1" x14ac:dyDescent="0.2">
      <c r="A37" s="256"/>
      <c r="B37" s="101"/>
      <c r="C37" s="279"/>
      <c r="D37" s="282" t="s">
        <v>95</v>
      </c>
      <c r="E37" s="121">
        <f>F37</f>
        <v>135969300</v>
      </c>
      <c r="F37" s="102">
        <f>F47+F53</f>
        <v>135969300</v>
      </c>
      <c r="G37" s="102">
        <f>G47+G53</f>
        <v>111415700</v>
      </c>
      <c r="H37" s="102">
        <f>SUM(H47+H50+H53)</f>
        <v>0</v>
      </c>
      <c r="I37" s="102"/>
      <c r="J37" s="104">
        <f>K37+N37</f>
        <v>0</v>
      </c>
      <c r="K37" s="102">
        <f>SUM(K47+K50+K53)</f>
        <v>0</v>
      </c>
      <c r="L37" s="102">
        <f>SUM(L47+L50+L53)</f>
        <v>0</v>
      </c>
      <c r="M37" s="102">
        <f>SUM(M47+M50+M53)</f>
        <v>0</v>
      </c>
      <c r="N37" s="102">
        <v>0</v>
      </c>
      <c r="O37" s="102">
        <v>0</v>
      </c>
      <c r="P37" s="14">
        <f t="shared" si="4"/>
        <v>135969300</v>
      </c>
    </row>
    <row r="38" spans="1:17" s="85" customFormat="1" ht="25.5" x14ac:dyDescent="0.2">
      <c r="A38" s="256"/>
      <c r="B38" s="101"/>
      <c r="C38" s="279"/>
      <c r="D38" s="282" t="s">
        <v>527</v>
      </c>
      <c r="E38" s="121">
        <f>F38</f>
        <v>1826477</v>
      </c>
      <c r="F38" s="102">
        <f>F50</f>
        <v>1826477</v>
      </c>
      <c r="G38" s="102"/>
      <c r="H38" s="102"/>
      <c r="I38" s="102"/>
      <c r="J38" s="104">
        <f>K38+N38</f>
        <v>490000</v>
      </c>
      <c r="K38" s="102">
        <f>K50</f>
        <v>0</v>
      </c>
      <c r="L38" s="102">
        <f>L50</f>
        <v>0</v>
      </c>
      <c r="M38" s="102">
        <f>M50</f>
        <v>0</v>
      </c>
      <c r="N38" s="102">
        <f>N50</f>
        <v>490000</v>
      </c>
      <c r="O38" s="102">
        <f>O50</f>
        <v>490000</v>
      </c>
      <c r="P38" s="14">
        <f t="shared" si="4"/>
        <v>2316477</v>
      </c>
    </row>
    <row r="39" spans="1:17" s="85" customFormat="1" ht="25.5" x14ac:dyDescent="0.2">
      <c r="A39" s="256"/>
      <c r="B39" s="101"/>
      <c r="C39" s="322"/>
      <c r="D39" s="323" t="s">
        <v>543</v>
      </c>
      <c r="E39" s="333">
        <f>F39</f>
        <v>0</v>
      </c>
      <c r="F39" s="346">
        <f>F51</f>
        <v>0</v>
      </c>
      <c r="G39" s="346"/>
      <c r="H39" s="346"/>
      <c r="I39" s="102"/>
      <c r="J39" s="104">
        <f>K39+N39</f>
        <v>484895</v>
      </c>
      <c r="K39" s="102"/>
      <c r="L39" s="102"/>
      <c r="M39" s="102"/>
      <c r="N39" s="102">
        <f>N51</f>
        <v>484895</v>
      </c>
      <c r="O39" s="102">
        <f>O51</f>
        <v>484895</v>
      </c>
      <c r="P39" s="14">
        <f t="shared" si="4"/>
        <v>484895</v>
      </c>
    </row>
    <row r="40" spans="1:17" s="85" customFormat="1" ht="38.25" x14ac:dyDescent="0.2">
      <c r="A40" s="256"/>
      <c r="B40" s="321"/>
      <c r="C40" s="217"/>
      <c r="D40" s="282" t="s">
        <v>564</v>
      </c>
      <c r="E40" s="336">
        <f>E54+E61</f>
        <v>1043165</v>
      </c>
      <c r="F40" s="336">
        <f t="shared" ref="F40:O40" si="10">F54+F61</f>
        <v>1043165</v>
      </c>
      <c r="G40" s="336">
        <f t="shared" si="10"/>
        <v>855055</v>
      </c>
      <c r="H40" s="336">
        <f t="shared" si="10"/>
        <v>0</v>
      </c>
      <c r="I40" s="121">
        <f t="shared" si="10"/>
        <v>0</v>
      </c>
      <c r="J40" s="121">
        <f t="shared" si="10"/>
        <v>125945</v>
      </c>
      <c r="K40" s="121">
        <f t="shared" si="10"/>
        <v>0</v>
      </c>
      <c r="L40" s="121">
        <f t="shared" si="10"/>
        <v>0</v>
      </c>
      <c r="M40" s="121">
        <f t="shared" si="10"/>
        <v>0</v>
      </c>
      <c r="N40" s="121">
        <f t="shared" si="10"/>
        <v>125945</v>
      </c>
      <c r="O40" s="121">
        <f t="shared" si="10"/>
        <v>125945</v>
      </c>
      <c r="P40" s="14">
        <f t="shared" si="4"/>
        <v>1169110</v>
      </c>
    </row>
    <row r="41" spans="1:17" s="85" customFormat="1" ht="38.25" x14ac:dyDescent="0.2">
      <c r="A41" s="256"/>
      <c r="B41" s="321"/>
      <c r="C41" s="217"/>
      <c r="D41" s="282" t="s">
        <v>575</v>
      </c>
      <c r="E41" s="336">
        <f>E46</f>
        <v>107835</v>
      </c>
      <c r="F41" s="336">
        <f t="shared" ref="F41:O41" si="11">F46</f>
        <v>107835</v>
      </c>
      <c r="G41" s="336">
        <f t="shared" si="11"/>
        <v>0</v>
      </c>
      <c r="H41" s="336">
        <f t="shared" si="11"/>
        <v>0</v>
      </c>
      <c r="I41" s="336">
        <f t="shared" si="11"/>
        <v>0</v>
      </c>
      <c r="J41" s="336">
        <f t="shared" si="11"/>
        <v>2476443</v>
      </c>
      <c r="K41" s="336">
        <f t="shared" si="11"/>
        <v>0</v>
      </c>
      <c r="L41" s="336">
        <f t="shared" si="11"/>
        <v>0</v>
      </c>
      <c r="M41" s="336">
        <f t="shared" si="11"/>
        <v>0</v>
      </c>
      <c r="N41" s="336">
        <f t="shared" si="11"/>
        <v>2476443</v>
      </c>
      <c r="O41" s="336">
        <f t="shared" si="11"/>
        <v>2476443</v>
      </c>
      <c r="P41" s="14">
        <f t="shared" si="4"/>
        <v>2584278</v>
      </c>
    </row>
    <row r="42" spans="1:17" x14ac:dyDescent="0.2">
      <c r="A42" s="255" t="s">
        <v>212</v>
      </c>
      <c r="B42" s="28"/>
      <c r="C42" s="324"/>
      <c r="D42" s="281" t="s">
        <v>153</v>
      </c>
      <c r="E42" s="335">
        <f>E43+E44+E45+E49+E52+E55+E56+E57+E58+E59+E63</f>
        <v>360174840</v>
      </c>
      <c r="F42" s="335">
        <f>F43+F44+F45+F49+F52+F55+F56+F57+F58+F59+F63</f>
        <v>360174840</v>
      </c>
      <c r="G42" s="335">
        <f>G43+G44+G45+G49+G52+G55+G56+G57+G58+G59+G63</f>
        <v>239153985</v>
      </c>
      <c r="H42" s="335">
        <f>H43+H44+H45+H49+H52+H55+H56+H57+H58+H59+H63</f>
        <v>40367400</v>
      </c>
      <c r="I42" s="10"/>
      <c r="J42" s="10">
        <f t="shared" ref="J42:P42" si="12">J43+J44+J45+J49+J52+J55+J56+J57+J58+J59+J63</f>
        <v>31470680</v>
      </c>
      <c r="K42" s="10">
        <f t="shared" si="12"/>
        <v>20388100</v>
      </c>
      <c r="L42" s="10">
        <f t="shared" si="12"/>
        <v>971200</v>
      </c>
      <c r="M42" s="10">
        <f t="shared" si="12"/>
        <v>960600</v>
      </c>
      <c r="N42" s="10">
        <f t="shared" si="12"/>
        <v>11082580</v>
      </c>
      <c r="O42" s="10">
        <f t="shared" si="12"/>
        <v>10954380</v>
      </c>
      <c r="P42" s="10">
        <f t="shared" si="12"/>
        <v>391645520</v>
      </c>
    </row>
    <row r="43" spans="1:17" s="7" customFormat="1" ht="25.5" x14ac:dyDescent="0.2">
      <c r="A43" s="255" t="s">
        <v>215</v>
      </c>
      <c r="B43" s="29" t="s">
        <v>214</v>
      </c>
      <c r="C43" s="29" t="s">
        <v>138</v>
      </c>
      <c r="D43" s="55" t="s">
        <v>213</v>
      </c>
      <c r="E43" s="15">
        <f t="shared" ref="E43:E63" si="13">F43+I43</f>
        <v>1103300</v>
      </c>
      <c r="F43" s="13">
        <v>1103300</v>
      </c>
      <c r="G43" s="13">
        <v>829000</v>
      </c>
      <c r="H43" s="13">
        <v>74900</v>
      </c>
      <c r="I43" s="13"/>
      <c r="J43" s="15">
        <f t="shared" ref="J43:J63" si="14">K43+N43</f>
        <v>0</v>
      </c>
      <c r="K43" s="13"/>
      <c r="L43" s="13"/>
      <c r="M43" s="13"/>
      <c r="N43" s="13">
        <f>O43</f>
        <v>0</v>
      </c>
      <c r="O43" s="13"/>
      <c r="P43" s="14">
        <f t="shared" si="4"/>
        <v>1103300</v>
      </c>
    </row>
    <row r="44" spans="1:17" x14ac:dyDescent="0.2">
      <c r="A44" s="255" t="s">
        <v>217</v>
      </c>
      <c r="B44" s="30" t="s">
        <v>62</v>
      </c>
      <c r="C44" s="30" t="s">
        <v>154</v>
      </c>
      <c r="D44" s="58" t="s">
        <v>216</v>
      </c>
      <c r="E44" s="15">
        <f t="shared" si="13"/>
        <v>126506300</v>
      </c>
      <c r="F44" s="13">
        <v>126506300</v>
      </c>
      <c r="G44" s="13">
        <v>79560700</v>
      </c>
      <c r="H44" s="13">
        <v>16820700</v>
      </c>
      <c r="I44" s="13"/>
      <c r="J44" s="15">
        <f t="shared" si="14"/>
        <v>19428300</v>
      </c>
      <c r="K44" s="13">
        <v>16762300</v>
      </c>
      <c r="L44" s="13">
        <v>63000</v>
      </c>
      <c r="M44" s="13">
        <v>8500</v>
      </c>
      <c r="N44" s="13">
        <f>O44</f>
        <v>2666000</v>
      </c>
      <c r="O44" s="13">
        <v>2666000</v>
      </c>
      <c r="P44" s="14">
        <f t="shared" si="4"/>
        <v>145934600</v>
      </c>
    </row>
    <row r="45" spans="1:17" ht="38.25" x14ac:dyDescent="0.2">
      <c r="A45" s="255" t="s">
        <v>219</v>
      </c>
      <c r="B45" s="30" t="s">
        <v>64</v>
      </c>
      <c r="C45" s="30" t="s">
        <v>155</v>
      </c>
      <c r="D45" s="62" t="s">
        <v>218</v>
      </c>
      <c r="E45" s="15">
        <f t="shared" si="13"/>
        <v>204244865</v>
      </c>
      <c r="F45" s="13">
        <v>204244865</v>
      </c>
      <c r="G45" s="13">
        <v>139551370</v>
      </c>
      <c r="H45" s="13">
        <v>20623500</v>
      </c>
      <c r="I45" s="13"/>
      <c r="J45" s="15">
        <f t="shared" si="14"/>
        <v>10616835</v>
      </c>
      <c r="K45" s="13">
        <v>2974400</v>
      </c>
      <c r="L45" s="13">
        <v>758000</v>
      </c>
      <c r="M45" s="13">
        <v>888600</v>
      </c>
      <c r="N45" s="13">
        <f>O45+110000</f>
        <v>7642435</v>
      </c>
      <c r="O45" s="13">
        <v>7532435</v>
      </c>
      <c r="P45" s="14">
        <f t="shared" si="4"/>
        <v>214861700</v>
      </c>
    </row>
    <row r="46" spans="1:17" ht="38.25" x14ac:dyDescent="0.2">
      <c r="A46" s="255"/>
      <c r="B46" s="30"/>
      <c r="C46" s="30"/>
      <c r="D46" s="282" t="s">
        <v>575</v>
      </c>
      <c r="E46" s="15">
        <f t="shared" si="13"/>
        <v>107835</v>
      </c>
      <c r="F46" s="13">
        <v>107835</v>
      </c>
      <c r="G46" s="13"/>
      <c r="H46" s="13"/>
      <c r="I46" s="13"/>
      <c r="J46" s="15">
        <f t="shared" si="14"/>
        <v>2476443</v>
      </c>
      <c r="K46" s="13"/>
      <c r="L46" s="13"/>
      <c r="M46" s="13"/>
      <c r="N46" s="13">
        <f>O46</f>
        <v>2476443</v>
      </c>
      <c r="O46" s="13">
        <v>2476443</v>
      </c>
      <c r="P46" s="14">
        <f t="shared" si="4"/>
        <v>2584278</v>
      </c>
    </row>
    <row r="47" spans="1:17" x14ac:dyDescent="0.2">
      <c r="A47" s="255"/>
      <c r="B47" s="30"/>
      <c r="C47" s="30"/>
      <c r="D47" s="108" t="s">
        <v>95</v>
      </c>
      <c r="E47" s="104">
        <f t="shared" si="13"/>
        <v>135298600</v>
      </c>
      <c r="F47" s="92">
        <v>135298600</v>
      </c>
      <c r="G47" s="92">
        <v>110903900</v>
      </c>
      <c r="H47" s="13"/>
      <c r="I47" s="13"/>
      <c r="J47" s="15">
        <f t="shared" si="14"/>
        <v>0</v>
      </c>
      <c r="K47" s="13"/>
      <c r="L47" s="13"/>
      <c r="M47" s="13"/>
      <c r="N47" s="13">
        <f t="shared" ref="N47:N63" si="15">O47</f>
        <v>0</v>
      </c>
      <c r="O47" s="13"/>
      <c r="P47" s="14">
        <f t="shared" si="4"/>
        <v>135298600</v>
      </c>
    </row>
    <row r="48" spans="1:17" ht="29.25" hidden="1" customHeight="1" x14ac:dyDescent="0.2">
      <c r="A48" s="255"/>
      <c r="B48" s="30"/>
      <c r="C48" s="30"/>
      <c r="D48" s="129" t="s">
        <v>181</v>
      </c>
      <c r="E48" s="15">
        <f>F48+I48</f>
        <v>0</v>
      </c>
      <c r="F48" s="13"/>
      <c r="G48" s="13"/>
      <c r="H48" s="13"/>
      <c r="I48" s="13"/>
      <c r="J48" s="15">
        <f>K48+N48</f>
        <v>0</v>
      </c>
      <c r="K48" s="13"/>
      <c r="L48" s="13"/>
      <c r="M48" s="13"/>
      <c r="N48" s="13">
        <f t="shared" si="15"/>
        <v>0</v>
      </c>
      <c r="O48" s="13"/>
      <c r="P48" s="14">
        <f>E48+J48</f>
        <v>0</v>
      </c>
    </row>
    <row r="49" spans="1:17" hidden="1" x14ac:dyDescent="0.2">
      <c r="A49" s="255">
        <v>1011030</v>
      </c>
      <c r="B49" s="30" t="s">
        <v>140</v>
      </c>
      <c r="C49" s="30" t="s">
        <v>155</v>
      </c>
      <c r="D49" s="128" t="s">
        <v>96</v>
      </c>
      <c r="E49" s="15">
        <f t="shared" si="13"/>
        <v>0</v>
      </c>
      <c r="F49" s="13"/>
      <c r="G49" s="13"/>
      <c r="H49" s="13"/>
      <c r="I49" s="13"/>
      <c r="J49" s="15">
        <f t="shared" si="14"/>
        <v>0</v>
      </c>
      <c r="K49" s="13"/>
      <c r="L49" s="13"/>
      <c r="M49" s="13"/>
      <c r="N49" s="13">
        <f t="shared" si="15"/>
        <v>0</v>
      </c>
      <c r="O49" s="13"/>
      <c r="P49" s="14">
        <f t="shared" si="4"/>
        <v>0</v>
      </c>
    </row>
    <row r="50" spans="1:17" ht="27.75" customHeight="1" x14ac:dyDescent="0.2">
      <c r="A50" s="255"/>
      <c r="B50" s="30"/>
      <c r="C50" s="30"/>
      <c r="D50" s="284" t="s">
        <v>527</v>
      </c>
      <c r="E50" s="104">
        <f t="shared" si="13"/>
        <v>1826477</v>
      </c>
      <c r="F50" s="92">
        <v>1826477</v>
      </c>
      <c r="G50" s="92">
        <v>1493670</v>
      </c>
      <c r="H50" s="92"/>
      <c r="I50" s="92"/>
      <c r="J50" s="104">
        <f t="shared" si="14"/>
        <v>490000</v>
      </c>
      <c r="K50" s="92"/>
      <c r="L50" s="92"/>
      <c r="M50" s="92"/>
      <c r="N50" s="92">
        <f t="shared" si="15"/>
        <v>490000</v>
      </c>
      <c r="O50" s="92">
        <v>490000</v>
      </c>
      <c r="P50" s="14">
        <f t="shared" si="4"/>
        <v>2316477</v>
      </c>
    </row>
    <row r="51" spans="1:17" ht="27.75" customHeight="1" x14ac:dyDescent="0.2">
      <c r="A51" s="255"/>
      <c r="B51" s="30"/>
      <c r="C51" s="283"/>
      <c r="D51" s="285" t="s">
        <v>543</v>
      </c>
      <c r="E51" s="121"/>
      <c r="F51" s="92"/>
      <c r="G51" s="92"/>
      <c r="H51" s="92"/>
      <c r="I51" s="92"/>
      <c r="J51" s="104">
        <f t="shared" si="14"/>
        <v>484895</v>
      </c>
      <c r="K51" s="92"/>
      <c r="L51" s="92"/>
      <c r="M51" s="92"/>
      <c r="N51" s="92">
        <f>O51</f>
        <v>484895</v>
      </c>
      <c r="O51" s="92">
        <v>484895</v>
      </c>
      <c r="P51" s="14">
        <f t="shared" si="4"/>
        <v>484895</v>
      </c>
    </row>
    <row r="52" spans="1:17" ht="38.25" x14ac:dyDescent="0.2">
      <c r="A52" s="255" t="s">
        <v>221</v>
      </c>
      <c r="B52" s="30" t="s">
        <v>26</v>
      </c>
      <c r="C52" s="30" t="s">
        <v>118</v>
      </c>
      <c r="D52" s="65" t="s">
        <v>220</v>
      </c>
      <c r="E52" s="15">
        <f t="shared" si="13"/>
        <v>1941725</v>
      </c>
      <c r="F52" s="13">
        <v>1941725</v>
      </c>
      <c r="G52" s="13">
        <v>1434715</v>
      </c>
      <c r="H52" s="13"/>
      <c r="I52" s="13"/>
      <c r="J52" s="15">
        <f t="shared" si="14"/>
        <v>0</v>
      </c>
      <c r="K52" s="13"/>
      <c r="L52" s="13"/>
      <c r="M52" s="13"/>
      <c r="N52" s="13">
        <f t="shared" si="15"/>
        <v>0</v>
      </c>
      <c r="O52" s="13"/>
      <c r="P52" s="14">
        <f t="shared" si="4"/>
        <v>1941725</v>
      </c>
    </row>
    <row r="53" spans="1:17" x14ac:dyDescent="0.2">
      <c r="A53" s="255"/>
      <c r="B53" s="30"/>
      <c r="C53" s="30"/>
      <c r="D53" s="96" t="s">
        <v>95</v>
      </c>
      <c r="E53" s="15">
        <f t="shared" si="13"/>
        <v>670700</v>
      </c>
      <c r="F53" s="13">
        <v>670700</v>
      </c>
      <c r="G53" s="13">
        <v>511800</v>
      </c>
      <c r="H53" s="13"/>
      <c r="I53" s="13"/>
      <c r="J53" s="15">
        <f t="shared" si="14"/>
        <v>0</v>
      </c>
      <c r="K53" s="13"/>
      <c r="L53" s="13"/>
      <c r="M53" s="13"/>
      <c r="N53" s="13">
        <f t="shared" si="15"/>
        <v>0</v>
      </c>
      <c r="O53" s="13"/>
      <c r="P53" s="14">
        <f t="shared" si="4"/>
        <v>670700</v>
      </c>
    </row>
    <row r="54" spans="1:17" s="85" customFormat="1" ht="38.25" x14ac:dyDescent="0.2">
      <c r="A54" s="256"/>
      <c r="B54" s="97"/>
      <c r="C54" s="97"/>
      <c r="D54" s="103" t="s">
        <v>564</v>
      </c>
      <c r="E54" s="104">
        <f>F54+I54</f>
        <v>1043165</v>
      </c>
      <c r="F54" s="92">
        <v>1043165</v>
      </c>
      <c r="G54" s="92">
        <v>855055</v>
      </c>
      <c r="H54" s="92"/>
      <c r="I54" s="92"/>
      <c r="J54" s="104">
        <f>K54+N54</f>
        <v>0</v>
      </c>
      <c r="K54" s="92"/>
      <c r="L54" s="92"/>
      <c r="M54" s="92"/>
      <c r="N54" s="92">
        <f t="shared" si="15"/>
        <v>0</v>
      </c>
      <c r="O54" s="92"/>
      <c r="P54" s="105">
        <f>E54+J54</f>
        <v>1043165</v>
      </c>
    </row>
    <row r="55" spans="1:17" ht="25.5" x14ac:dyDescent="0.2">
      <c r="A55" s="255" t="s">
        <v>223</v>
      </c>
      <c r="B55" s="30" t="s">
        <v>139</v>
      </c>
      <c r="C55" s="30" t="s">
        <v>156</v>
      </c>
      <c r="D55" s="62" t="s">
        <v>222</v>
      </c>
      <c r="E55" s="15">
        <f t="shared" si="13"/>
        <v>18049900</v>
      </c>
      <c r="F55" s="13">
        <v>18049900</v>
      </c>
      <c r="G55" s="13">
        <v>11956000</v>
      </c>
      <c r="H55" s="13">
        <v>2233700</v>
      </c>
      <c r="I55" s="13"/>
      <c r="J55" s="15">
        <f t="shared" si="14"/>
        <v>1299600</v>
      </c>
      <c r="K55" s="13">
        <v>651400</v>
      </c>
      <c r="L55" s="13">
        <v>150200</v>
      </c>
      <c r="M55" s="13">
        <v>63500</v>
      </c>
      <c r="N55" s="13">
        <f>O55+18200</f>
        <v>648200</v>
      </c>
      <c r="O55" s="13">
        <v>630000</v>
      </c>
      <c r="P55" s="14">
        <f t="shared" si="4"/>
        <v>19349500</v>
      </c>
    </row>
    <row r="56" spans="1:17" x14ac:dyDescent="0.2">
      <c r="A56" s="255" t="s">
        <v>226</v>
      </c>
      <c r="B56" s="30" t="s">
        <v>225</v>
      </c>
      <c r="C56" s="30" t="s">
        <v>157</v>
      </c>
      <c r="D56" s="62" t="s">
        <v>224</v>
      </c>
      <c r="E56" s="15">
        <f t="shared" si="13"/>
        <v>2811000</v>
      </c>
      <c r="F56" s="13">
        <v>2811000</v>
      </c>
      <c r="G56" s="13">
        <v>1996000</v>
      </c>
      <c r="H56" s="13">
        <v>230400</v>
      </c>
      <c r="I56" s="13"/>
      <c r="J56" s="15">
        <f t="shared" si="14"/>
        <v>0</v>
      </c>
      <c r="K56" s="13"/>
      <c r="L56" s="13"/>
      <c r="M56" s="13"/>
      <c r="N56" s="13">
        <f t="shared" si="15"/>
        <v>0</v>
      </c>
      <c r="O56" s="13"/>
      <c r="P56" s="14">
        <f t="shared" si="4"/>
        <v>2811000</v>
      </c>
    </row>
    <row r="57" spans="1:17" hidden="1" x14ac:dyDescent="0.2">
      <c r="A57" s="255">
        <v>1011190</v>
      </c>
      <c r="B57" s="30" t="s">
        <v>31</v>
      </c>
      <c r="C57" s="30" t="s">
        <v>157</v>
      </c>
      <c r="D57" s="62" t="s">
        <v>97</v>
      </c>
      <c r="E57" s="15">
        <f t="shared" si="13"/>
        <v>0</v>
      </c>
      <c r="F57" s="13"/>
      <c r="G57" s="13"/>
      <c r="H57" s="13"/>
      <c r="I57" s="13"/>
      <c r="J57" s="15">
        <f t="shared" si="14"/>
        <v>0</v>
      </c>
      <c r="K57" s="13"/>
      <c r="L57" s="13"/>
      <c r="M57" s="13"/>
      <c r="N57" s="13">
        <f t="shared" si="15"/>
        <v>0</v>
      </c>
      <c r="O57" s="13"/>
      <c r="P57" s="14">
        <f t="shared" si="4"/>
        <v>0</v>
      </c>
    </row>
    <row r="58" spans="1:17" hidden="1" x14ac:dyDescent="0.2">
      <c r="A58" s="255">
        <v>1011200</v>
      </c>
      <c r="B58" s="30" t="s">
        <v>32</v>
      </c>
      <c r="C58" s="30" t="s">
        <v>157</v>
      </c>
      <c r="D58" s="62" t="s">
        <v>98</v>
      </c>
      <c r="E58" s="15">
        <f t="shared" si="13"/>
        <v>0</v>
      </c>
      <c r="F58" s="13"/>
      <c r="G58" s="13"/>
      <c r="H58" s="13"/>
      <c r="I58" s="13"/>
      <c r="J58" s="15">
        <f t="shared" si="14"/>
        <v>0</v>
      </c>
      <c r="K58" s="13"/>
      <c r="L58" s="13"/>
      <c r="M58" s="13"/>
      <c r="N58" s="13">
        <f t="shared" si="15"/>
        <v>0</v>
      </c>
      <c r="O58" s="13"/>
      <c r="P58" s="14">
        <f t="shared" si="4"/>
        <v>0</v>
      </c>
    </row>
    <row r="59" spans="1:17" x14ac:dyDescent="0.2">
      <c r="A59" s="260" t="s">
        <v>229</v>
      </c>
      <c r="B59" s="182" t="s">
        <v>228</v>
      </c>
      <c r="C59" s="182"/>
      <c r="D59" s="183" t="s">
        <v>227</v>
      </c>
      <c r="E59" s="15">
        <f t="shared" si="13"/>
        <v>5517750</v>
      </c>
      <c r="F59" s="13">
        <f>F60+F62</f>
        <v>5517750</v>
      </c>
      <c r="G59" s="13">
        <f>G60+G62</f>
        <v>3826200</v>
      </c>
      <c r="H59" s="13">
        <f>H60+H62</f>
        <v>384200</v>
      </c>
      <c r="I59" s="13">
        <f>I60+I62</f>
        <v>0</v>
      </c>
      <c r="J59" s="15">
        <f t="shared" si="14"/>
        <v>125945</v>
      </c>
      <c r="K59" s="13">
        <f>K60+K62</f>
        <v>0</v>
      </c>
      <c r="L59" s="13">
        <f>L60+L62</f>
        <v>0</v>
      </c>
      <c r="M59" s="13">
        <f>M60+M62</f>
        <v>0</v>
      </c>
      <c r="N59" s="13">
        <f t="shared" si="15"/>
        <v>125945</v>
      </c>
      <c r="O59" s="13">
        <f>O60+O62</f>
        <v>125945</v>
      </c>
      <c r="P59" s="14">
        <f t="shared" si="4"/>
        <v>5643695</v>
      </c>
    </row>
    <row r="60" spans="1:17" s="85" customFormat="1" x14ac:dyDescent="0.2">
      <c r="A60" s="261" t="s">
        <v>443</v>
      </c>
      <c r="B60" s="185" t="s">
        <v>441</v>
      </c>
      <c r="C60" s="185" t="s">
        <v>157</v>
      </c>
      <c r="D60" s="186" t="s">
        <v>445</v>
      </c>
      <c r="E60" s="104">
        <f t="shared" si="13"/>
        <v>5354400</v>
      </c>
      <c r="F60" s="92">
        <v>5354400</v>
      </c>
      <c r="G60" s="92">
        <v>3826200</v>
      </c>
      <c r="H60" s="92">
        <v>384200</v>
      </c>
      <c r="I60" s="92"/>
      <c r="J60" s="104">
        <f t="shared" si="14"/>
        <v>125945</v>
      </c>
      <c r="K60" s="92"/>
      <c r="L60" s="92"/>
      <c r="M60" s="92"/>
      <c r="N60" s="92">
        <f t="shared" si="15"/>
        <v>125945</v>
      </c>
      <c r="O60" s="92">
        <v>125945</v>
      </c>
      <c r="P60" s="105">
        <f t="shared" si="4"/>
        <v>5480345</v>
      </c>
    </row>
    <row r="61" spans="1:17" s="85" customFormat="1" ht="38.25" x14ac:dyDescent="0.2">
      <c r="A61" s="261"/>
      <c r="B61" s="185"/>
      <c r="C61" s="185"/>
      <c r="D61" s="186" t="s">
        <v>564</v>
      </c>
      <c r="E61" s="104"/>
      <c r="F61" s="92"/>
      <c r="G61" s="92"/>
      <c r="H61" s="92"/>
      <c r="I61" s="92"/>
      <c r="J61" s="104">
        <f t="shared" si="14"/>
        <v>125945</v>
      </c>
      <c r="K61" s="92"/>
      <c r="L61" s="92"/>
      <c r="M61" s="92"/>
      <c r="N61" s="92">
        <f t="shared" si="15"/>
        <v>125945</v>
      </c>
      <c r="O61" s="92">
        <f>O60</f>
        <v>125945</v>
      </c>
      <c r="P61" s="105">
        <f t="shared" si="4"/>
        <v>125945</v>
      </c>
    </row>
    <row r="62" spans="1:17" s="85" customFormat="1" x14ac:dyDescent="0.2">
      <c r="A62" s="261" t="s">
        <v>444</v>
      </c>
      <c r="B62" s="185" t="s">
        <v>442</v>
      </c>
      <c r="C62" s="185" t="s">
        <v>157</v>
      </c>
      <c r="D62" s="186" t="s">
        <v>446</v>
      </c>
      <c r="E62" s="104">
        <f t="shared" si="13"/>
        <v>163350</v>
      </c>
      <c r="F62" s="92">
        <v>163350</v>
      </c>
      <c r="G62" s="92"/>
      <c r="H62" s="92"/>
      <c r="I62" s="92"/>
      <c r="J62" s="104">
        <f t="shared" si="14"/>
        <v>0</v>
      </c>
      <c r="K62" s="92"/>
      <c r="L62" s="92"/>
      <c r="M62" s="92"/>
      <c r="N62" s="92">
        <f t="shared" si="15"/>
        <v>0</v>
      </c>
      <c r="O62" s="92"/>
      <c r="P62" s="105">
        <f t="shared" si="4"/>
        <v>163350</v>
      </c>
    </row>
    <row r="63" spans="1:17" s="167" customFormat="1" ht="25.5" hidden="1" x14ac:dyDescent="0.2">
      <c r="A63" s="262" t="s">
        <v>481</v>
      </c>
      <c r="B63" s="209" t="s">
        <v>24</v>
      </c>
      <c r="C63" s="209" t="s">
        <v>157</v>
      </c>
      <c r="D63" s="184" t="s">
        <v>482</v>
      </c>
      <c r="E63" s="15">
        <f t="shared" si="13"/>
        <v>0</v>
      </c>
      <c r="F63" s="13"/>
      <c r="G63" s="13"/>
      <c r="H63" s="13"/>
      <c r="I63" s="13"/>
      <c r="J63" s="15">
        <f t="shared" si="14"/>
        <v>0</v>
      </c>
      <c r="K63" s="13"/>
      <c r="L63" s="13"/>
      <c r="M63" s="13"/>
      <c r="N63" s="13">
        <f t="shared" si="15"/>
        <v>0</v>
      </c>
      <c r="O63" s="13"/>
      <c r="P63" s="14">
        <f t="shared" si="4"/>
        <v>0</v>
      </c>
    </row>
    <row r="64" spans="1:17" x14ac:dyDescent="0.2">
      <c r="A64" s="253" t="s">
        <v>192</v>
      </c>
      <c r="B64" s="26"/>
      <c r="C64" s="27"/>
      <c r="D64" s="280" t="s">
        <v>102</v>
      </c>
      <c r="E64" s="10">
        <f>E69</f>
        <v>199460131</v>
      </c>
      <c r="F64" s="10">
        <f t="shared" ref="F64:O64" si="16">F69</f>
        <v>199460131</v>
      </c>
      <c r="G64" s="10">
        <f t="shared" si="16"/>
        <v>868100</v>
      </c>
      <c r="H64" s="10">
        <f t="shared" si="16"/>
        <v>17700</v>
      </c>
      <c r="I64" s="10">
        <f t="shared" si="16"/>
        <v>0</v>
      </c>
      <c r="J64" s="10">
        <f t="shared" si="16"/>
        <v>13347695</v>
      </c>
      <c r="K64" s="10">
        <f t="shared" si="16"/>
        <v>4066700</v>
      </c>
      <c r="L64" s="10">
        <f t="shared" si="16"/>
        <v>0</v>
      </c>
      <c r="M64" s="10">
        <f t="shared" si="16"/>
        <v>0</v>
      </c>
      <c r="N64" s="10">
        <f t="shared" si="16"/>
        <v>9280995</v>
      </c>
      <c r="O64" s="10">
        <f t="shared" si="16"/>
        <v>9258995</v>
      </c>
      <c r="P64" s="14">
        <f t="shared" si="4"/>
        <v>212807826</v>
      </c>
      <c r="Q64" s="235"/>
    </row>
    <row r="65" spans="1:16" s="85" customFormat="1" x14ac:dyDescent="0.2">
      <c r="A65" s="256"/>
      <c r="B65" s="101"/>
      <c r="C65" s="286"/>
      <c r="D65" s="282" t="s">
        <v>104</v>
      </c>
      <c r="E65" s="121">
        <f>F65+I65</f>
        <v>124537200</v>
      </c>
      <c r="F65" s="102">
        <f>F72+F77+F85</f>
        <v>124537200</v>
      </c>
      <c r="G65" s="102">
        <f>SUM(G72+G74+G77+G79+G88+G83+G100+G92+G95)</f>
        <v>0</v>
      </c>
      <c r="H65" s="102">
        <f>SUM(H72+H74+H77+H79+H88+H83+H100+H92+H95)</f>
        <v>0</v>
      </c>
      <c r="I65" s="102">
        <f>SUM(I72+I74+I77+I79+I88+I83+I100+I92+I95)</f>
        <v>0</v>
      </c>
      <c r="J65" s="102">
        <f t="shared" ref="J65:O65" si="17">SUM(J72+J74+J77+J79+J88+J83+J100)</f>
        <v>0</v>
      </c>
      <c r="K65" s="102">
        <f t="shared" si="17"/>
        <v>0</v>
      </c>
      <c r="L65" s="102">
        <f t="shared" si="17"/>
        <v>0</v>
      </c>
      <c r="M65" s="102">
        <f t="shared" si="17"/>
        <v>0</v>
      </c>
      <c r="N65" s="102">
        <f t="shared" si="17"/>
        <v>0</v>
      </c>
      <c r="O65" s="102">
        <f t="shared" si="17"/>
        <v>0</v>
      </c>
      <c r="P65" s="105">
        <f t="shared" si="4"/>
        <v>124537200</v>
      </c>
    </row>
    <row r="66" spans="1:16" s="85" customFormat="1" ht="25.5" x14ac:dyDescent="0.2">
      <c r="A66" s="256"/>
      <c r="B66" s="101"/>
      <c r="C66" s="286"/>
      <c r="D66" s="282" t="s">
        <v>528</v>
      </c>
      <c r="E66" s="121">
        <f>F66+I66</f>
        <v>1298300</v>
      </c>
      <c r="F66" s="102">
        <f>F74+F86</f>
        <v>1298300</v>
      </c>
      <c r="G66" s="102"/>
      <c r="H66" s="102"/>
      <c r="I66" s="102"/>
      <c r="J66" s="102">
        <f>K66+N66</f>
        <v>118800</v>
      </c>
      <c r="K66" s="102"/>
      <c r="L66" s="102"/>
      <c r="M66" s="102"/>
      <c r="N66" s="102">
        <f>O66</f>
        <v>118800</v>
      </c>
      <c r="O66" s="102">
        <f>O86</f>
        <v>118800</v>
      </c>
      <c r="P66" s="105">
        <f t="shared" si="4"/>
        <v>1417100</v>
      </c>
    </row>
    <row r="67" spans="1:16" s="85" customFormat="1" ht="25.5" x14ac:dyDescent="0.2">
      <c r="A67" s="256"/>
      <c r="B67" s="101"/>
      <c r="C67" s="338"/>
      <c r="D67" s="323" t="s">
        <v>544</v>
      </c>
      <c r="E67" s="333">
        <f>F67+I67</f>
        <v>0</v>
      </c>
      <c r="F67" s="102"/>
      <c r="G67" s="102"/>
      <c r="H67" s="102"/>
      <c r="I67" s="102"/>
      <c r="J67" s="102">
        <f>K67+N67</f>
        <v>5150000</v>
      </c>
      <c r="K67" s="102"/>
      <c r="L67" s="102"/>
      <c r="M67" s="102"/>
      <c r="N67" s="102">
        <f>N75+N80</f>
        <v>5150000</v>
      </c>
      <c r="O67" s="102">
        <f>O75+O80</f>
        <v>5150000</v>
      </c>
      <c r="P67" s="105">
        <f t="shared" si="4"/>
        <v>5150000</v>
      </c>
    </row>
    <row r="68" spans="1:16" s="85" customFormat="1" ht="25.5" x14ac:dyDescent="0.2">
      <c r="A68" s="256"/>
      <c r="B68" s="321"/>
      <c r="C68" s="175"/>
      <c r="D68" s="282" t="s">
        <v>574</v>
      </c>
      <c r="E68" s="336"/>
      <c r="F68" s="337"/>
      <c r="G68" s="102"/>
      <c r="H68" s="102"/>
      <c r="I68" s="102"/>
      <c r="J68" s="102">
        <f>K68+N68</f>
        <v>903355</v>
      </c>
      <c r="K68" s="102"/>
      <c r="L68" s="102"/>
      <c r="M68" s="102"/>
      <c r="N68" s="102">
        <f>O68</f>
        <v>903355</v>
      </c>
      <c r="O68" s="102">
        <f>O104</f>
        <v>903355</v>
      </c>
      <c r="P68" s="105">
        <f t="shared" si="4"/>
        <v>903355</v>
      </c>
    </row>
    <row r="69" spans="1:16" s="80" customFormat="1" ht="16.5" customHeight="1" x14ac:dyDescent="0.2">
      <c r="A69" s="263" t="s">
        <v>230</v>
      </c>
      <c r="B69" s="81"/>
      <c r="C69" s="339"/>
      <c r="D69" s="287" t="s">
        <v>102</v>
      </c>
      <c r="E69" s="340">
        <f>SUM(E71+E70+E73+E76+E78+E87+E81+E97+E89)</f>
        <v>199460131</v>
      </c>
      <c r="F69" s="82">
        <f>SUM(F71+F70+F73+F76+F78+F87+F81+F97+F89)</f>
        <v>199460131</v>
      </c>
      <c r="G69" s="82">
        <f>SUM(G71+G70+G73+G76+G78+G87+G81+G97+G89)</f>
        <v>868100</v>
      </c>
      <c r="H69" s="82">
        <f>SUM(H71+H70+H73+H76+H78+H87+H81+H97+H89)</f>
        <v>17700</v>
      </c>
      <c r="I69" s="82">
        <f>SUM(I71+I70+I73+I76+I78+I87+I81+I97+I89)</f>
        <v>0</v>
      </c>
      <c r="J69" s="82">
        <f t="shared" ref="J69:O69" si="18">SUM(J71+J70+J73+J76+J78+J87+J81+J97+J89+J102)</f>
        <v>13347695</v>
      </c>
      <c r="K69" s="82">
        <f t="shared" si="18"/>
        <v>4066700</v>
      </c>
      <c r="L69" s="82">
        <f t="shared" si="18"/>
        <v>0</v>
      </c>
      <c r="M69" s="82">
        <f t="shared" si="18"/>
        <v>0</v>
      </c>
      <c r="N69" s="82">
        <f t="shared" si="18"/>
        <v>9280995</v>
      </c>
      <c r="O69" s="82">
        <f t="shared" si="18"/>
        <v>9258995</v>
      </c>
      <c r="P69" s="14">
        <f t="shared" si="4"/>
        <v>212807826</v>
      </c>
    </row>
    <row r="70" spans="1:16" s="7" customFormat="1" ht="25.5" x14ac:dyDescent="0.2">
      <c r="A70" s="255" t="s">
        <v>231</v>
      </c>
      <c r="B70" s="29" t="s">
        <v>214</v>
      </c>
      <c r="C70" s="29" t="s">
        <v>138</v>
      </c>
      <c r="D70" s="55" t="s">
        <v>213</v>
      </c>
      <c r="E70" s="15">
        <f t="shared" ref="E70:E100" si="19">F70+I70</f>
        <v>1224900</v>
      </c>
      <c r="F70" s="13">
        <v>1224900</v>
      </c>
      <c r="G70" s="13">
        <v>868100</v>
      </c>
      <c r="H70" s="13">
        <v>17700</v>
      </c>
      <c r="I70" s="13"/>
      <c r="J70" s="15">
        <f t="shared" ref="J70:J104" si="20">K70+N70</f>
        <v>0</v>
      </c>
      <c r="K70" s="13"/>
      <c r="L70" s="13"/>
      <c r="M70" s="13"/>
      <c r="N70" s="13">
        <f>O70</f>
        <v>0</v>
      </c>
      <c r="O70" s="13"/>
      <c r="P70" s="14">
        <f t="shared" si="4"/>
        <v>1224900</v>
      </c>
    </row>
    <row r="71" spans="1:16" x14ac:dyDescent="0.2">
      <c r="A71" s="255" t="s">
        <v>232</v>
      </c>
      <c r="B71" s="12" t="s">
        <v>35</v>
      </c>
      <c r="C71" s="12" t="s">
        <v>3</v>
      </c>
      <c r="D71" s="58" t="s">
        <v>103</v>
      </c>
      <c r="E71" s="15">
        <f t="shared" si="19"/>
        <v>126844392</v>
      </c>
      <c r="F71" s="13">
        <v>126844392</v>
      </c>
      <c r="G71" s="13"/>
      <c r="H71" s="13"/>
      <c r="I71" s="13"/>
      <c r="J71" s="15">
        <f t="shared" si="20"/>
        <v>8582000</v>
      </c>
      <c r="K71" s="13">
        <v>3958800</v>
      </c>
      <c r="L71" s="13"/>
      <c r="M71" s="13"/>
      <c r="N71" s="13">
        <f>O71+22000</f>
        <v>4623200</v>
      </c>
      <c r="O71" s="13">
        <v>4601200</v>
      </c>
      <c r="P71" s="14">
        <f t="shared" si="4"/>
        <v>135426392</v>
      </c>
    </row>
    <row r="72" spans="1:16" x14ac:dyDescent="0.2">
      <c r="A72" s="255"/>
      <c r="B72" s="12"/>
      <c r="C72" s="12"/>
      <c r="D72" s="108" t="s">
        <v>104</v>
      </c>
      <c r="E72" s="104">
        <f t="shared" si="19"/>
        <v>84319600</v>
      </c>
      <c r="F72" s="92">
        <v>84319600</v>
      </c>
      <c r="G72" s="13"/>
      <c r="H72" s="13"/>
      <c r="I72" s="13"/>
      <c r="J72" s="15">
        <f t="shared" si="20"/>
        <v>0</v>
      </c>
      <c r="K72" s="13"/>
      <c r="L72" s="13"/>
      <c r="M72" s="13"/>
      <c r="N72" s="13">
        <f t="shared" ref="N72:N104" si="21">O72</f>
        <v>0</v>
      </c>
      <c r="O72" s="13"/>
      <c r="P72" s="14">
        <f t="shared" si="4"/>
        <v>84319600</v>
      </c>
    </row>
    <row r="73" spans="1:16" s="51" customFormat="1" ht="25.5" hidden="1" x14ac:dyDescent="0.2">
      <c r="A73" s="257">
        <v>1412020</v>
      </c>
      <c r="B73" s="12" t="s">
        <v>36</v>
      </c>
      <c r="C73" s="12" t="s">
        <v>3</v>
      </c>
      <c r="D73" s="289" t="s">
        <v>105</v>
      </c>
      <c r="E73" s="104">
        <f t="shared" si="19"/>
        <v>0</v>
      </c>
      <c r="F73" s="92"/>
      <c r="G73" s="13"/>
      <c r="H73" s="13"/>
      <c r="I73" s="13"/>
      <c r="J73" s="15">
        <f t="shared" si="20"/>
        <v>0</v>
      </c>
      <c r="K73" s="13"/>
      <c r="L73" s="13"/>
      <c r="M73" s="13"/>
      <c r="N73" s="13">
        <f t="shared" si="21"/>
        <v>0</v>
      </c>
      <c r="O73" s="13"/>
      <c r="P73" s="14">
        <f t="shared" si="4"/>
        <v>0</v>
      </c>
    </row>
    <row r="74" spans="1:16" ht="30" customHeight="1" x14ac:dyDescent="0.2">
      <c r="A74" s="255"/>
      <c r="B74" s="12"/>
      <c r="C74" s="288"/>
      <c r="D74" s="282" t="s">
        <v>528</v>
      </c>
      <c r="E74" s="121">
        <f t="shared" si="19"/>
        <v>400000</v>
      </c>
      <c r="F74" s="92">
        <v>400000</v>
      </c>
      <c r="G74" s="13"/>
      <c r="H74" s="13"/>
      <c r="I74" s="13"/>
      <c r="J74" s="15">
        <f t="shared" si="20"/>
        <v>0</v>
      </c>
      <c r="K74" s="13"/>
      <c r="L74" s="13"/>
      <c r="M74" s="13"/>
      <c r="N74" s="13">
        <f t="shared" si="21"/>
        <v>0</v>
      </c>
      <c r="O74" s="13"/>
      <c r="P74" s="14">
        <f t="shared" si="4"/>
        <v>400000</v>
      </c>
    </row>
    <row r="75" spans="1:16" ht="30" customHeight="1" x14ac:dyDescent="0.2">
      <c r="A75" s="255"/>
      <c r="B75" s="12"/>
      <c r="C75" s="288"/>
      <c r="D75" s="282" t="s">
        <v>544</v>
      </c>
      <c r="E75" s="121"/>
      <c r="F75" s="92"/>
      <c r="G75" s="13"/>
      <c r="H75" s="13"/>
      <c r="I75" s="13"/>
      <c r="J75" s="104">
        <f t="shared" si="20"/>
        <v>3078750</v>
      </c>
      <c r="K75" s="13"/>
      <c r="L75" s="13"/>
      <c r="M75" s="13"/>
      <c r="N75" s="92">
        <f>O75</f>
        <v>3078750</v>
      </c>
      <c r="O75" s="92">
        <v>3078750</v>
      </c>
      <c r="P75" s="14">
        <f t="shared" si="4"/>
        <v>3078750</v>
      </c>
    </row>
    <row r="76" spans="1:16" x14ac:dyDescent="0.2">
      <c r="A76" s="255" t="s">
        <v>234</v>
      </c>
      <c r="B76" s="12" t="s">
        <v>233</v>
      </c>
      <c r="C76" s="12" t="s">
        <v>4</v>
      </c>
      <c r="D76" s="290" t="s">
        <v>106</v>
      </c>
      <c r="E76" s="15">
        <f t="shared" si="19"/>
        <v>28524300</v>
      </c>
      <c r="F76" s="13">
        <v>28524300</v>
      </c>
      <c r="G76" s="13"/>
      <c r="H76" s="13"/>
      <c r="I76" s="13"/>
      <c r="J76" s="15">
        <f t="shared" si="20"/>
        <v>2770950</v>
      </c>
      <c r="K76" s="13">
        <v>92700</v>
      </c>
      <c r="L76" s="13"/>
      <c r="M76" s="13"/>
      <c r="N76" s="13">
        <f t="shared" si="21"/>
        <v>2678250</v>
      </c>
      <c r="O76" s="13">
        <v>2678250</v>
      </c>
      <c r="P76" s="14">
        <f t="shared" si="4"/>
        <v>31295250</v>
      </c>
    </row>
    <row r="77" spans="1:16" x14ac:dyDescent="0.2">
      <c r="A77" s="255"/>
      <c r="B77" s="12"/>
      <c r="C77" s="12"/>
      <c r="D77" s="103" t="s">
        <v>104</v>
      </c>
      <c r="E77" s="15">
        <f t="shared" si="19"/>
        <v>19378200</v>
      </c>
      <c r="F77" s="13">
        <v>19378200</v>
      </c>
      <c r="G77" s="13"/>
      <c r="H77" s="13"/>
      <c r="I77" s="13"/>
      <c r="J77" s="15">
        <f t="shared" si="20"/>
        <v>0</v>
      </c>
      <c r="K77" s="13"/>
      <c r="L77" s="13"/>
      <c r="M77" s="13"/>
      <c r="N77" s="13">
        <f t="shared" si="21"/>
        <v>0</v>
      </c>
      <c r="O77" s="13"/>
    </row>
    <row r="78" spans="1:16" s="134" customFormat="1" hidden="1" x14ac:dyDescent="0.2">
      <c r="A78" s="264" t="s">
        <v>237</v>
      </c>
      <c r="B78" s="127" t="s">
        <v>236</v>
      </c>
      <c r="C78" s="127" t="s">
        <v>6</v>
      </c>
      <c r="D78" s="135" t="s">
        <v>235</v>
      </c>
      <c r="E78" s="131">
        <f t="shared" si="19"/>
        <v>0</v>
      </c>
      <c r="F78" s="132"/>
      <c r="G78" s="132"/>
      <c r="H78" s="132"/>
      <c r="I78" s="132"/>
      <c r="J78" s="131">
        <f t="shared" si="20"/>
        <v>0</v>
      </c>
      <c r="K78" s="132"/>
      <c r="L78" s="132"/>
      <c r="M78" s="132"/>
      <c r="N78" s="13">
        <f t="shared" si="21"/>
        <v>0</v>
      </c>
      <c r="O78" s="132"/>
      <c r="P78" s="133">
        <f t="shared" si="4"/>
        <v>0</v>
      </c>
    </row>
    <row r="79" spans="1:16" hidden="1" x14ac:dyDescent="0.2">
      <c r="A79" s="255"/>
      <c r="B79" s="12"/>
      <c r="C79" s="12"/>
      <c r="D79" s="103" t="s">
        <v>104</v>
      </c>
      <c r="E79" s="15">
        <f t="shared" si="19"/>
        <v>0</v>
      </c>
      <c r="F79" s="13"/>
      <c r="G79" s="13"/>
      <c r="H79" s="13"/>
      <c r="I79" s="13"/>
      <c r="J79" s="15">
        <f t="shared" si="20"/>
        <v>0</v>
      </c>
      <c r="K79" s="13"/>
      <c r="L79" s="13"/>
      <c r="M79" s="13"/>
      <c r="N79" s="13">
        <f t="shared" si="21"/>
        <v>0</v>
      </c>
      <c r="O79" s="13"/>
      <c r="P79" s="14">
        <f t="shared" si="4"/>
        <v>0</v>
      </c>
    </row>
    <row r="80" spans="1:16" ht="25.5" x14ac:dyDescent="0.2">
      <c r="A80" s="255"/>
      <c r="B80" s="12"/>
      <c r="C80" s="288"/>
      <c r="D80" s="282" t="s">
        <v>544</v>
      </c>
      <c r="E80" s="116"/>
      <c r="F80" s="13"/>
      <c r="G80" s="13"/>
      <c r="H80" s="13"/>
      <c r="I80" s="13"/>
      <c r="J80" s="104">
        <f t="shared" si="20"/>
        <v>2071250</v>
      </c>
      <c r="K80" s="13"/>
      <c r="L80" s="13"/>
      <c r="M80" s="13"/>
      <c r="N80" s="92">
        <f t="shared" ref="N80:N85" si="22">O80</f>
        <v>2071250</v>
      </c>
      <c r="O80" s="92">
        <v>2071250</v>
      </c>
      <c r="P80" s="14">
        <f>E77+J77</f>
        <v>19378200</v>
      </c>
    </row>
    <row r="81" spans="1:16" s="167" customFormat="1" x14ac:dyDescent="0.2">
      <c r="A81" s="258" t="s">
        <v>242</v>
      </c>
      <c r="B81" s="31" t="s">
        <v>241</v>
      </c>
      <c r="C81" s="31"/>
      <c r="D81" s="184" t="s">
        <v>483</v>
      </c>
      <c r="E81" s="15">
        <f t="shared" ref="E81:E86" si="23">F81+I81</f>
        <v>24793500</v>
      </c>
      <c r="F81" s="13">
        <f>F82</f>
        <v>24793500</v>
      </c>
      <c r="G81" s="13">
        <f>G82</f>
        <v>0</v>
      </c>
      <c r="H81" s="13">
        <f>H82</f>
        <v>0</v>
      </c>
      <c r="I81" s="13">
        <f>I82</f>
        <v>0</v>
      </c>
      <c r="J81" s="15">
        <f>K81+N81</f>
        <v>118800</v>
      </c>
      <c r="K81" s="13">
        <f>K82</f>
        <v>0</v>
      </c>
      <c r="L81" s="13">
        <f>L82</f>
        <v>0</v>
      </c>
      <c r="M81" s="13">
        <f>M82</f>
        <v>0</v>
      </c>
      <c r="N81" s="13">
        <f t="shared" si="22"/>
        <v>118800</v>
      </c>
      <c r="O81" s="13">
        <f>O82</f>
        <v>118800</v>
      </c>
      <c r="P81" s="14">
        <f>E81+J81</f>
        <v>24912300</v>
      </c>
    </row>
    <row r="82" spans="1:16" s="85" customFormat="1" ht="25.5" x14ac:dyDescent="0.2">
      <c r="A82" s="256" t="s">
        <v>245</v>
      </c>
      <c r="B82" s="168" t="s">
        <v>244</v>
      </c>
      <c r="C82" s="168" t="s">
        <v>511</v>
      </c>
      <c r="D82" s="169" t="s">
        <v>243</v>
      </c>
      <c r="E82" s="104">
        <f t="shared" si="23"/>
        <v>24793500</v>
      </c>
      <c r="F82" s="92">
        <v>24793500</v>
      </c>
      <c r="G82" s="92"/>
      <c r="H82" s="92"/>
      <c r="I82" s="92"/>
      <c r="J82" s="104">
        <f>K82+N82</f>
        <v>118800</v>
      </c>
      <c r="K82" s="92"/>
      <c r="L82" s="92"/>
      <c r="M82" s="92"/>
      <c r="N82" s="92">
        <f t="shared" si="22"/>
        <v>118800</v>
      </c>
      <c r="O82" s="92">
        <v>118800</v>
      </c>
      <c r="P82" s="14">
        <f>E82+J82</f>
        <v>24912300</v>
      </c>
    </row>
    <row r="83" spans="1:16" s="134" customFormat="1" hidden="1" x14ac:dyDescent="0.2">
      <c r="A83" s="264"/>
      <c r="B83" s="127"/>
      <c r="C83" s="127"/>
      <c r="D83" s="140" t="s">
        <v>104</v>
      </c>
      <c r="E83" s="104">
        <f t="shared" si="23"/>
        <v>0</v>
      </c>
      <c r="F83" s="132"/>
      <c r="G83" s="132"/>
      <c r="H83" s="132"/>
      <c r="I83" s="132"/>
      <c r="J83" s="104">
        <f>K83+N83</f>
        <v>0</v>
      </c>
      <c r="K83" s="132"/>
      <c r="L83" s="132"/>
      <c r="M83" s="132"/>
      <c r="N83" s="92">
        <f t="shared" si="22"/>
        <v>0</v>
      </c>
      <c r="O83" s="132"/>
      <c r="P83" s="14">
        <f>E83+J83</f>
        <v>0</v>
      </c>
    </row>
    <row r="84" spans="1:16" s="134" customFormat="1" ht="31.5" hidden="1" customHeight="1" x14ac:dyDescent="0.2">
      <c r="A84" s="264"/>
      <c r="B84" s="127"/>
      <c r="C84" s="127"/>
      <c r="D84" s="139" t="s">
        <v>180</v>
      </c>
      <c r="E84" s="104">
        <f t="shared" si="23"/>
        <v>0</v>
      </c>
      <c r="F84" s="132"/>
      <c r="G84" s="132"/>
      <c r="H84" s="132"/>
      <c r="I84" s="132"/>
      <c r="J84" s="104">
        <f>K84+N84</f>
        <v>0</v>
      </c>
      <c r="K84" s="132"/>
      <c r="L84" s="132"/>
      <c r="M84" s="132"/>
      <c r="N84" s="92">
        <f t="shared" si="22"/>
        <v>0</v>
      </c>
      <c r="O84" s="132"/>
      <c r="P84" s="14">
        <f>E84+J84</f>
        <v>0</v>
      </c>
    </row>
    <row r="85" spans="1:16" s="204" customFormat="1" ht="15" customHeight="1" x14ac:dyDescent="0.2">
      <c r="A85" s="265"/>
      <c r="B85" s="203"/>
      <c r="C85" s="203"/>
      <c r="D85" s="205" t="s">
        <v>104</v>
      </c>
      <c r="E85" s="104">
        <f t="shared" si="23"/>
        <v>20839400</v>
      </c>
      <c r="F85" s="92">
        <v>20839400</v>
      </c>
      <c r="G85" s="137"/>
      <c r="H85" s="137"/>
      <c r="I85" s="137"/>
      <c r="J85" s="104">
        <f>K85+N85</f>
        <v>0</v>
      </c>
      <c r="K85" s="137"/>
      <c r="L85" s="137"/>
      <c r="M85" s="137"/>
      <c r="N85" s="92">
        <f t="shared" si="22"/>
        <v>0</v>
      </c>
      <c r="O85" s="137"/>
      <c r="P85" s="14">
        <f>E85+J85</f>
        <v>20839400</v>
      </c>
    </row>
    <row r="86" spans="1:16" s="204" customFormat="1" ht="28.5" customHeight="1" x14ac:dyDescent="0.2">
      <c r="A86" s="265"/>
      <c r="B86" s="203"/>
      <c r="C86" s="203"/>
      <c r="D86" s="205" t="s">
        <v>528</v>
      </c>
      <c r="E86" s="104">
        <f t="shared" si="23"/>
        <v>898300</v>
      </c>
      <c r="F86" s="92">
        <v>898300</v>
      </c>
      <c r="G86" s="137"/>
      <c r="H86" s="137"/>
      <c r="I86" s="137"/>
      <c r="J86" s="15">
        <f t="shared" si="20"/>
        <v>118800</v>
      </c>
      <c r="K86" s="137"/>
      <c r="L86" s="137"/>
      <c r="M86" s="137"/>
      <c r="N86" s="92">
        <f>O86</f>
        <v>118800</v>
      </c>
      <c r="O86" s="137">
        <v>118800</v>
      </c>
      <c r="P86" s="14">
        <f t="shared" si="4"/>
        <v>1017100</v>
      </c>
    </row>
    <row r="87" spans="1:16" x14ac:dyDescent="0.2">
      <c r="A87" s="255" t="s">
        <v>240</v>
      </c>
      <c r="B87" s="12" t="s">
        <v>239</v>
      </c>
      <c r="C87" s="12" t="s">
        <v>7</v>
      </c>
      <c r="D87" s="66" t="s">
        <v>238</v>
      </c>
      <c r="E87" s="15">
        <f t="shared" si="19"/>
        <v>138900</v>
      </c>
      <c r="F87" s="13">
        <v>138900</v>
      </c>
      <c r="G87" s="13"/>
      <c r="H87" s="13"/>
      <c r="I87" s="13"/>
      <c r="J87" s="15">
        <f t="shared" si="20"/>
        <v>0</v>
      </c>
      <c r="K87" s="13"/>
      <c r="L87" s="13"/>
      <c r="M87" s="13"/>
      <c r="N87" s="13">
        <f t="shared" si="21"/>
        <v>0</v>
      </c>
      <c r="O87" s="13"/>
      <c r="P87" s="14">
        <f t="shared" si="4"/>
        <v>138900</v>
      </c>
    </row>
    <row r="88" spans="1:16" hidden="1" x14ac:dyDescent="0.2">
      <c r="A88" s="255"/>
      <c r="B88" s="12"/>
      <c r="C88" s="12"/>
      <c r="D88" s="108" t="s">
        <v>104</v>
      </c>
      <c r="E88" s="15">
        <f t="shared" si="19"/>
        <v>0</v>
      </c>
      <c r="F88" s="13"/>
      <c r="G88" s="13"/>
      <c r="H88" s="13"/>
      <c r="I88" s="13"/>
      <c r="J88" s="15">
        <f t="shared" si="20"/>
        <v>0</v>
      </c>
      <c r="K88" s="13"/>
      <c r="L88" s="13"/>
      <c r="M88" s="13"/>
      <c r="N88" s="13">
        <f t="shared" si="21"/>
        <v>0</v>
      </c>
      <c r="O88" s="13"/>
      <c r="P88" s="14">
        <f t="shared" si="4"/>
        <v>0</v>
      </c>
    </row>
    <row r="89" spans="1:16" x14ac:dyDescent="0.2">
      <c r="A89" s="255" t="s">
        <v>247</v>
      </c>
      <c r="B89" s="12" t="s">
        <v>37</v>
      </c>
      <c r="C89" s="12"/>
      <c r="D89" s="64" t="s">
        <v>246</v>
      </c>
      <c r="E89" s="15">
        <f t="shared" si="19"/>
        <v>8723400</v>
      </c>
      <c r="F89" s="13">
        <f>F90+F91+F94</f>
        <v>8723400</v>
      </c>
      <c r="G89" s="13">
        <f>G90+G91+G94</f>
        <v>0</v>
      </c>
      <c r="H89" s="13">
        <f>H90+H91+H94</f>
        <v>0</v>
      </c>
      <c r="I89" s="13">
        <f>I90+I91+I94</f>
        <v>0</v>
      </c>
      <c r="J89" s="15">
        <f t="shared" si="20"/>
        <v>0</v>
      </c>
      <c r="K89" s="13">
        <f>K90+K91+K94</f>
        <v>0</v>
      </c>
      <c r="L89" s="13">
        <f>L90+L91+L94</f>
        <v>0</v>
      </c>
      <c r="M89" s="13">
        <f>M90+M91+M94</f>
        <v>0</v>
      </c>
      <c r="N89" s="13">
        <f t="shared" si="21"/>
        <v>0</v>
      </c>
      <c r="O89" s="13">
        <f>O90+O91+O94</f>
        <v>0</v>
      </c>
      <c r="P89" s="14">
        <f t="shared" ref="P89:P96" si="24">E89+J89</f>
        <v>8723400</v>
      </c>
    </row>
    <row r="90" spans="1:16" s="85" customFormat="1" x14ac:dyDescent="0.2">
      <c r="A90" s="256" t="s">
        <v>250</v>
      </c>
      <c r="B90" s="83" t="s">
        <v>249</v>
      </c>
      <c r="C90" s="83" t="s">
        <v>8</v>
      </c>
      <c r="D90" s="72" t="s">
        <v>248</v>
      </c>
      <c r="E90" s="104">
        <f t="shared" si="19"/>
        <v>800000</v>
      </c>
      <c r="F90" s="84">
        <v>800000</v>
      </c>
      <c r="G90" s="84"/>
      <c r="H90" s="84"/>
      <c r="I90" s="84"/>
      <c r="J90" s="15">
        <f t="shared" si="20"/>
        <v>0</v>
      </c>
      <c r="K90" s="84"/>
      <c r="L90" s="84"/>
      <c r="M90" s="84"/>
      <c r="N90" s="92">
        <f t="shared" si="21"/>
        <v>0</v>
      </c>
      <c r="O90" s="84"/>
      <c r="P90" s="14">
        <f t="shared" si="24"/>
        <v>800000</v>
      </c>
    </row>
    <row r="91" spans="1:16" s="85" customFormat="1" x14ac:dyDescent="0.2">
      <c r="A91" s="256" t="s">
        <v>253</v>
      </c>
      <c r="B91" s="83" t="s">
        <v>252</v>
      </c>
      <c r="C91" s="83" t="s">
        <v>8</v>
      </c>
      <c r="D91" s="72" t="s">
        <v>251</v>
      </c>
      <c r="E91" s="104">
        <f t="shared" si="19"/>
        <v>2310531</v>
      </c>
      <c r="F91" s="84">
        <v>2310531</v>
      </c>
      <c r="G91" s="84"/>
      <c r="H91" s="84"/>
      <c r="I91" s="84"/>
      <c r="J91" s="15">
        <f t="shared" si="20"/>
        <v>0</v>
      </c>
      <c r="K91" s="84"/>
      <c r="L91" s="84"/>
      <c r="M91" s="84"/>
      <c r="N91" s="92">
        <f t="shared" si="21"/>
        <v>0</v>
      </c>
      <c r="O91" s="84"/>
      <c r="P91" s="14">
        <f t="shared" si="24"/>
        <v>2310531</v>
      </c>
    </row>
    <row r="92" spans="1:16" s="85" customFormat="1" hidden="1" x14ac:dyDescent="0.2">
      <c r="A92" s="256"/>
      <c r="B92" s="83"/>
      <c r="C92" s="83"/>
      <c r="D92" s="72" t="s">
        <v>104</v>
      </c>
      <c r="E92" s="104"/>
      <c r="F92" s="84"/>
      <c r="G92" s="84"/>
      <c r="H92" s="84"/>
      <c r="I92" s="84"/>
      <c r="J92" s="15"/>
      <c r="K92" s="84"/>
      <c r="L92" s="84"/>
      <c r="M92" s="84"/>
      <c r="N92" s="92"/>
      <c r="O92" s="84"/>
      <c r="P92" s="14">
        <f t="shared" si="24"/>
        <v>0</v>
      </c>
    </row>
    <row r="93" spans="1:16" s="85" customFormat="1" ht="25.5" x14ac:dyDescent="0.2">
      <c r="A93" s="256"/>
      <c r="B93" s="83"/>
      <c r="C93" s="83"/>
      <c r="D93" s="72" t="s">
        <v>545</v>
      </c>
      <c r="E93" s="104">
        <v>2310531</v>
      </c>
      <c r="F93" s="84">
        <v>2310531</v>
      </c>
      <c r="G93" s="84"/>
      <c r="H93" s="84"/>
      <c r="I93" s="84"/>
      <c r="J93" s="15"/>
      <c r="K93" s="84"/>
      <c r="L93" s="84"/>
      <c r="M93" s="84"/>
      <c r="N93" s="92"/>
      <c r="O93" s="84"/>
      <c r="P93" s="14">
        <f t="shared" si="24"/>
        <v>2310531</v>
      </c>
    </row>
    <row r="94" spans="1:16" s="85" customFormat="1" x14ac:dyDescent="0.2">
      <c r="A94" s="256" t="s">
        <v>256</v>
      </c>
      <c r="B94" s="83" t="s">
        <v>255</v>
      </c>
      <c r="C94" s="83" t="s">
        <v>8</v>
      </c>
      <c r="D94" s="72" t="s">
        <v>254</v>
      </c>
      <c r="E94" s="104">
        <f>F94+I94</f>
        <v>5612869</v>
      </c>
      <c r="F94" s="84">
        <v>5612869</v>
      </c>
      <c r="G94" s="84"/>
      <c r="H94" s="84"/>
      <c r="I94" s="84"/>
      <c r="J94" s="15">
        <f t="shared" si="20"/>
        <v>0</v>
      </c>
      <c r="K94" s="84"/>
      <c r="L94" s="84"/>
      <c r="M94" s="84"/>
      <c r="N94" s="92">
        <f t="shared" si="21"/>
        <v>0</v>
      </c>
      <c r="O94" s="84"/>
      <c r="P94" s="14">
        <f t="shared" si="24"/>
        <v>5612869</v>
      </c>
    </row>
    <row r="95" spans="1:16" s="85" customFormat="1" hidden="1" x14ac:dyDescent="0.2">
      <c r="A95" s="256"/>
      <c r="B95" s="83"/>
      <c r="C95" s="83"/>
      <c r="D95" s="72" t="s">
        <v>104</v>
      </c>
      <c r="E95" s="104">
        <f t="shared" si="19"/>
        <v>0</v>
      </c>
      <c r="F95" s="84"/>
      <c r="G95" s="84"/>
      <c r="H95" s="84"/>
      <c r="I95" s="84"/>
      <c r="J95" s="15"/>
      <c r="K95" s="84"/>
      <c r="L95" s="84"/>
      <c r="M95" s="84"/>
      <c r="N95" s="92"/>
      <c r="O95" s="84"/>
      <c r="P95" s="14">
        <f t="shared" si="24"/>
        <v>0</v>
      </c>
    </row>
    <row r="96" spans="1:16" s="85" customFormat="1" ht="38.25" x14ac:dyDescent="0.2">
      <c r="A96" s="256"/>
      <c r="B96" s="83"/>
      <c r="C96" s="83"/>
      <c r="D96" s="72" t="s">
        <v>546</v>
      </c>
      <c r="E96" s="104">
        <v>5612869</v>
      </c>
      <c r="F96" s="84">
        <v>5612869</v>
      </c>
      <c r="G96" s="84"/>
      <c r="H96" s="84"/>
      <c r="I96" s="84"/>
      <c r="J96" s="15"/>
      <c r="K96" s="84"/>
      <c r="L96" s="84"/>
      <c r="M96" s="84"/>
      <c r="N96" s="92"/>
      <c r="O96" s="84"/>
      <c r="P96" s="14">
        <f t="shared" si="24"/>
        <v>5612869</v>
      </c>
    </row>
    <row r="97" spans="1:16" x14ac:dyDescent="0.2">
      <c r="A97" s="255" t="s">
        <v>259</v>
      </c>
      <c r="B97" s="12" t="s">
        <v>258</v>
      </c>
      <c r="C97" s="12"/>
      <c r="D97" s="66" t="s">
        <v>257</v>
      </c>
      <c r="E97" s="15">
        <f t="shared" si="19"/>
        <v>9210739</v>
      </c>
      <c r="F97" s="13">
        <f>F98+F99</f>
        <v>9210739</v>
      </c>
      <c r="G97" s="13">
        <f>G98+G99</f>
        <v>0</v>
      </c>
      <c r="H97" s="13">
        <f>H98+H99</f>
        <v>0</v>
      </c>
      <c r="I97" s="13">
        <f>I98+I99</f>
        <v>0</v>
      </c>
      <c r="J97" s="15">
        <f t="shared" si="20"/>
        <v>15200</v>
      </c>
      <c r="K97" s="13">
        <f>K98+K99</f>
        <v>15200</v>
      </c>
      <c r="L97" s="13">
        <f>L98+L99</f>
        <v>0</v>
      </c>
      <c r="M97" s="13">
        <f>M98+M99</f>
        <v>0</v>
      </c>
      <c r="N97" s="13">
        <f t="shared" si="21"/>
        <v>0</v>
      </c>
      <c r="O97" s="13">
        <f>O98+O99</f>
        <v>0</v>
      </c>
      <c r="P97" s="14">
        <f t="shared" si="4"/>
        <v>9225939</v>
      </c>
    </row>
    <row r="98" spans="1:16" s="85" customFormat="1" x14ac:dyDescent="0.2">
      <c r="A98" s="256" t="s">
        <v>449</v>
      </c>
      <c r="B98" s="83" t="s">
        <v>447</v>
      </c>
      <c r="C98" s="83" t="s">
        <v>8</v>
      </c>
      <c r="D98" s="187" t="s">
        <v>451</v>
      </c>
      <c r="E98" s="104">
        <f t="shared" si="19"/>
        <v>3349050</v>
      </c>
      <c r="F98" s="92">
        <v>3349050</v>
      </c>
      <c r="G98" s="92"/>
      <c r="H98" s="92"/>
      <c r="I98" s="92"/>
      <c r="J98" s="104">
        <f t="shared" si="20"/>
        <v>15200</v>
      </c>
      <c r="K98" s="92">
        <v>15200</v>
      </c>
      <c r="L98" s="92"/>
      <c r="M98" s="92"/>
      <c r="N98" s="92">
        <f t="shared" si="21"/>
        <v>0</v>
      </c>
      <c r="O98" s="92"/>
      <c r="P98" s="105">
        <f t="shared" si="4"/>
        <v>3364250</v>
      </c>
    </row>
    <row r="99" spans="1:16" s="85" customFormat="1" x14ac:dyDescent="0.2">
      <c r="A99" s="256" t="s">
        <v>450</v>
      </c>
      <c r="B99" s="83" t="s">
        <v>448</v>
      </c>
      <c r="C99" s="83" t="s">
        <v>8</v>
      </c>
      <c r="D99" s="187" t="s">
        <v>452</v>
      </c>
      <c r="E99" s="104">
        <f t="shared" si="19"/>
        <v>5861689</v>
      </c>
      <c r="F99" s="92">
        <v>5861689</v>
      </c>
      <c r="G99" s="92"/>
      <c r="H99" s="92"/>
      <c r="I99" s="92"/>
      <c r="J99" s="104">
        <f t="shared" si="20"/>
        <v>0</v>
      </c>
      <c r="K99" s="92"/>
      <c r="L99" s="92"/>
      <c r="M99" s="92"/>
      <c r="N99" s="92">
        <f t="shared" si="21"/>
        <v>0</v>
      </c>
      <c r="O99" s="92"/>
      <c r="P99" s="105">
        <f t="shared" si="4"/>
        <v>5861689</v>
      </c>
    </row>
    <row r="100" spans="1:16" ht="26.25" hidden="1" customHeight="1" x14ac:dyDescent="0.2">
      <c r="A100" s="255"/>
      <c r="B100" s="12"/>
      <c r="C100" s="12"/>
      <c r="D100" s="108" t="s">
        <v>104</v>
      </c>
      <c r="E100" s="15">
        <f t="shared" si="19"/>
        <v>0</v>
      </c>
      <c r="F100" s="13"/>
      <c r="G100" s="13"/>
      <c r="H100" s="13"/>
      <c r="I100" s="13"/>
      <c r="J100" s="104">
        <f t="shared" si="20"/>
        <v>0</v>
      </c>
      <c r="K100" s="13"/>
      <c r="L100" s="13"/>
      <c r="M100" s="13"/>
      <c r="N100" s="92">
        <f t="shared" si="21"/>
        <v>0</v>
      </c>
      <c r="O100" s="13"/>
      <c r="P100" s="105">
        <f t="shared" si="4"/>
        <v>0</v>
      </c>
    </row>
    <row r="101" spans="1:16" s="85" customFormat="1" x14ac:dyDescent="0.2">
      <c r="A101" s="256"/>
      <c r="B101" s="188"/>
      <c r="C101" s="279"/>
      <c r="D101" s="282" t="s">
        <v>547</v>
      </c>
      <c r="E101" s="121">
        <f>F101</f>
        <v>367689</v>
      </c>
      <c r="F101" s="92">
        <v>367689</v>
      </c>
      <c r="G101" s="92"/>
      <c r="H101" s="92"/>
      <c r="I101" s="92"/>
      <c r="J101" s="104">
        <f t="shared" si="20"/>
        <v>0</v>
      </c>
      <c r="K101" s="92"/>
      <c r="L101" s="92"/>
      <c r="M101" s="92"/>
      <c r="N101" s="92">
        <f t="shared" si="21"/>
        <v>0</v>
      </c>
      <c r="O101" s="92"/>
      <c r="P101" s="105">
        <f>E101+J101</f>
        <v>367689</v>
      </c>
    </row>
    <row r="102" spans="1:16" s="167" customFormat="1" ht="25.5" x14ac:dyDescent="0.2">
      <c r="A102" s="258" t="s">
        <v>568</v>
      </c>
      <c r="B102" s="227" t="s">
        <v>556</v>
      </c>
      <c r="C102" s="288"/>
      <c r="D102" s="124" t="s">
        <v>571</v>
      </c>
      <c r="E102" s="116">
        <f>E103</f>
        <v>0</v>
      </c>
      <c r="F102" s="15">
        <f t="shared" ref="F102:O102" si="25">F103</f>
        <v>0</v>
      </c>
      <c r="G102" s="15">
        <f t="shared" si="25"/>
        <v>0</v>
      </c>
      <c r="H102" s="15">
        <f t="shared" si="25"/>
        <v>0</v>
      </c>
      <c r="I102" s="15">
        <f t="shared" si="25"/>
        <v>0</v>
      </c>
      <c r="J102" s="15">
        <f t="shared" si="20"/>
        <v>1860745</v>
      </c>
      <c r="K102" s="15">
        <f t="shared" si="25"/>
        <v>0</v>
      </c>
      <c r="L102" s="15">
        <f t="shared" si="25"/>
        <v>0</v>
      </c>
      <c r="M102" s="15">
        <f t="shared" si="25"/>
        <v>0</v>
      </c>
      <c r="N102" s="13">
        <f t="shared" si="21"/>
        <v>1860745</v>
      </c>
      <c r="O102" s="15">
        <f t="shared" si="25"/>
        <v>1860745</v>
      </c>
      <c r="P102" s="14">
        <f>E102+J102</f>
        <v>1860745</v>
      </c>
    </row>
    <row r="103" spans="1:16" s="85" customFormat="1" ht="25.5" x14ac:dyDescent="0.2">
      <c r="A103" s="256" t="s">
        <v>569</v>
      </c>
      <c r="B103" s="188" t="s">
        <v>570</v>
      </c>
      <c r="C103" s="322" t="s">
        <v>144</v>
      </c>
      <c r="D103" s="323" t="s">
        <v>573</v>
      </c>
      <c r="E103" s="333">
        <f>F103</f>
        <v>0</v>
      </c>
      <c r="F103" s="92"/>
      <c r="G103" s="92"/>
      <c r="H103" s="92"/>
      <c r="I103" s="92"/>
      <c r="J103" s="104">
        <f t="shared" si="20"/>
        <v>1860745</v>
      </c>
      <c r="K103" s="92"/>
      <c r="L103" s="92"/>
      <c r="M103" s="92"/>
      <c r="N103" s="92">
        <f t="shared" si="21"/>
        <v>1860745</v>
      </c>
      <c r="O103" s="92">
        <v>1860745</v>
      </c>
      <c r="P103" s="105">
        <f>E103+J103</f>
        <v>1860745</v>
      </c>
    </row>
    <row r="104" spans="1:16" s="85" customFormat="1" ht="25.5" x14ac:dyDescent="0.2">
      <c r="A104" s="256"/>
      <c r="B104" s="331"/>
      <c r="C104" s="217"/>
      <c r="D104" s="282" t="s">
        <v>574</v>
      </c>
      <c r="E104" s="336"/>
      <c r="F104" s="332"/>
      <c r="G104" s="92"/>
      <c r="H104" s="92"/>
      <c r="I104" s="92"/>
      <c r="J104" s="104">
        <f t="shared" si="20"/>
        <v>903355</v>
      </c>
      <c r="K104" s="92"/>
      <c r="L104" s="92"/>
      <c r="M104" s="92"/>
      <c r="N104" s="92">
        <f t="shared" si="21"/>
        <v>903355</v>
      </c>
      <c r="O104" s="92">
        <v>903355</v>
      </c>
      <c r="P104" s="105">
        <f>E104+J104</f>
        <v>903355</v>
      </c>
    </row>
    <row r="105" spans="1:16" ht="25.5" x14ac:dyDescent="0.2">
      <c r="A105" s="253" t="s">
        <v>193</v>
      </c>
      <c r="B105" s="26"/>
      <c r="C105" s="334"/>
      <c r="D105" s="326" t="s">
        <v>9</v>
      </c>
      <c r="E105" s="335">
        <f>E106</f>
        <v>531810881</v>
      </c>
      <c r="F105" s="10">
        <f t="shared" ref="F105:P105" si="26">F106</f>
        <v>531810881</v>
      </c>
      <c r="G105" s="10">
        <f t="shared" si="26"/>
        <v>21196014</v>
      </c>
      <c r="H105" s="10">
        <f t="shared" si="26"/>
        <v>1519700</v>
      </c>
      <c r="I105" s="10">
        <f t="shared" si="26"/>
        <v>0</v>
      </c>
      <c r="J105" s="10">
        <f t="shared" si="26"/>
        <v>2838400</v>
      </c>
      <c r="K105" s="10">
        <f t="shared" si="26"/>
        <v>211900</v>
      </c>
      <c r="L105" s="10">
        <f t="shared" si="26"/>
        <v>14900</v>
      </c>
      <c r="M105" s="10">
        <f t="shared" si="26"/>
        <v>105200</v>
      </c>
      <c r="N105" s="10">
        <f t="shared" si="26"/>
        <v>2626500</v>
      </c>
      <c r="O105" s="10">
        <f t="shared" si="26"/>
        <v>2626500</v>
      </c>
      <c r="P105" s="10">
        <f t="shared" si="26"/>
        <v>534649281</v>
      </c>
    </row>
    <row r="106" spans="1:16" ht="25.5" x14ac:dyDescent="0.2">
      <c r="A106" s="255" t="s">
        <v>260</v>
      </c>
      <c r="B106" s="28"/>
      <c r="C106" s="27"/>
      <c r="D106" s="54" t="s">
        <v>9</v>
      </c>
      <c r="E106" s="14">
        <f t="shared" ref="E106:E149" si="27">F106+I106</f>
        <v>531810881</v>
      </c>
      <c r="F106" s="10">
        <f>F107+F108+F115+F124+F129+F148+F160+F163+F166+F169+F170+F172+F174+F176+F178+F181</f>
        <v>531810881</v>
      </c>
      <c r="G106" s="10">
        <f t="shared" ref="G106:O106" si="28">G107+G108+G115+G124+G129+G148+G160+G163+G166+G169+G170+G172+G174+G176+G178+G181</f>
        <v>21196014</v>
      </c>
      <c r="H106" s="10">
        <f t="shared" si="28"/>
        <v>1519700</v>
      </c>
      <c r="I106" s="10">
        <f t="shared" si="28"/>
        <v>0</v>
      </c>
      <c r="J106" s="10">
        <f t="shared" si="28"/>
        <v>2838400</v>
      </c>
      <c r="K106" s="10">
        <f t="shared" si="28"/>
        <v>211900</v>
      </c>
      <c r="L106" s="10">
        <f t="shared" si="28"/>
        <v>14900</v>
      </c>
      <c r="M106" s="10">
        <f t="shared" si="28"/>
        <v>105200</v>
      </c>
      <c r="N106" s="10">
        <f t="shared" si="28"/>
        <v>2626500</v>
      </c>
      <c r="O106" s="10">
        <f t="shared" si="28"/>
        <v>2626500</v>
      </c>
      <c r="P106" s="14">
        <f t="shared" ref="P106:P163" si="29">E106+J106</f>
        <v>534649281</v>
      </c>
    </row>
    <row r="107" spans="1:16" s="7" customFormat="1" ht="25.5" x14ac:dyDescent="0.2">
      <c r="A107" s="255" t="s">
        <v>261</v>
      </c>
      <c r="B107" s="29" t="s">
        <v>214</v>
      </c>
      <c r="C107" s="29" t="s">
        <v>138</v>
      </c>
      <c r="D107" s="55" t="s">
        <v>213</v>
      </c>
      <c r="E107" s="15">
        <f t="shared" si="27"/>
        <v>16738100</v>
      </c>
      <c r="F107" s="13">
        <v>16738100</v>
      </c>
      <c r="G107" s="13">
        <v>13105500</v>
      </c>
      <c r="H107" s="13">
        <v>292300</v>
      </c>
      <c r="I107" s="13"/>
      <c r="J107" s="15">
        <f t="shared" ref="J107:J149" si="30">K107+N107</f>
        <v>659000</v>
      </c>
      <c r="K107" s="13"/>
      <c r="L107" s="13"/>
      <c r="M107" s="13"/>
      <c r="N107" s="13">
        <f>O107</f>
        <v>659000</v>
      </c>
      <c r="O107" s="13">
        <v>659000</v>
      </c>
      <c r="P107" s="14">
        <f t="shared" si="29"/>
        <v>17397100</v>
      </c>
    </row>
    <row r="108" spans="1:16" s="7" customFormat="1" ht="38.25" x14ac:dyDescent="0.2">
      <c r="A108" s="255" t="s">
        <v>262</v>
      </c>
      <c r="B108" s="36" t="s">
        <v>168</v>
      </c>
      <c r="C108" s="30"/>
      <c r="D108" s="58" t="s">
        <v>107</v>
      </c>
      <c r="E108" s="15">
        <f t="shared" si="27"/>
        <v>287349794</v>
      </c>
      <c r="F108" s="13">
        <f t="shared" ref="F108:O108" si="31">F109+F111</f>
        <v>287349794</v>
      </c>
      <c r="G108" s="13">
        <f t="shared" si="31"/>
        <v>0</v>
      </c>
      <c r="H108" s="13">
        <f t="shared" si="31"/>
        <v>0</v>
      </c>
      <c r="I108" s="13">
        <f t="shared" si="31"/>
        <v>0</v>
      </c>
      <c r="J108" s="13">
        <f t="shared" si="31"/>
        <v>0</v>
      </c>
      <c r="K108" s="13">
        <f t="shared" si="31"/>
        <v>0</v>
      </c>
      <c r="L108" s="13">
        <f t="shared" si="31"/>
        <v>0</v>
      </c>
      <c r="M108" s="13">
        <f t="shared" si="31"/>
        <v>0</v>
      </c>
      <c r="N108" s="13">
        <f t="shared" si="31"/>
        <v>0</v>
      </c>
      <c r="O108" s="13">
        <f t="shared" si="31"/>
        <v>0</v>
      </c>
      <c r="P108" s="14">
        <f t="shared" si="29"/>
        <v>287349794</v>
      </c>
    </row>
    <row r="109" spans="1:16" s="79" customFormat="1" ht="25.5" x14ac:dyDescent="0.2">
      <c r="A109" s="256" t="s">
        <v>264</v>
      </c>
      <c r="B109" s="93" t="s">
        <v>38</v>
      </c>
      <c r="C109" s="94" t="s">
        <v>140</v>
      </c>
      <c r="D109" s="95" t="s">
        <v>263</v>
      </c>
      <c r="E109" s="15">
        <f t="shared" si="27"/>
        <v>30716194</v>
      </c>
      <c r="F109" s="92">
        <v>30716194</v>
      </c>
      <c r="G109" s="92"/>
      <c r="H109" s="92"/>
      <c r="I109" s="92"/>
      <c r="J109" s="15">
        <f t="shared" si="30"/>
        <v>0</v>
      </c>
      <c r="K109" s="92"/>
      <c r="L109" s="92"/>
      <c r="M109" s="92"/>
      <c r="N109" s="92"/>
      <c r="O109" s="92"/>
      <c r="P109" s="14">
        <f t="shared" si="29"/>
        <v>30716194</v>
      </c>
    </row>
    <row r="110" spans="1:16" s="170" customFormat="1" ht="66.75" customHeight="1" x14ac:dyDescent="0.2">
      <c r="A110" s="258"/>
      <c r="B110" s="36"/>
      <c r="C110" s="37"/>
      <c r="D110" s="58" t="s">
        <v>476</v>
      </c>
      <c r="E110" s="15">
        <f t="shared" si="27"/>
        <v>30716194</v>
      </c>
      <c r="F110" s="13">
        <f>F109</f>
        <v>30716194</v>
      </c>
      <c r="G110" s="13"/>
      <c r="H110" s="13"/>
      <c r="I110" s="13"/>
      <c r="J110" s="15">
        <f t="shared" si="30"/>
        <v>0</v>
      </c>
      <c r="K110" s="13"/>
      <c r="L110" s="13"/>
      <c r="M110" s="13"/>
      <c r="N110" s="13"/>
      <c r="O110" s="13"/>
      <c r="P110" s="14">
        <f t="shared" si="29"/>
        <v>30716194</v>
      </c>
    </row>
    <row r="111" spans="1:16" s="79" customFormat="1" ht="25.5" x14ac:dyDescent="0.2">
      <c r="A111" s="256" t="s">
        <v>265</v>
      </c>
      <c r="B111" s="93" t="s">
        <v>39</v>
      </c>
      <c r="C111" s="94" t="s">
        <v>59</v>
      </c>
      <c r="D111" s="107" t="s">
        <v>109</v>
      </c>
      <c r="E111" s="15">
        <f t="shared" si="27"/>
        <v>256633600</v>
      </c>
      <c r="F111" s="92">
        <v>256633600</v>
      </c>
      <c r="G111" s="92"/>
      <c r="H111" s="92"/>
      <c r="I111" s="92"/>
      <c r="J111" s="15">
        <f t="shared" si="30"/>
        <v>0</v>
      </c>
      <c r="K111" s="92"/>
      <c r="L111" s="92"/>
      <c r="M111" s="92"/>
      <c r="N111" s="92"/>
      <c r="O111" s="92"/>
      <c r="P111" s="14">
        <f t="shared" si="29"/>
        <v>256633600</v>
      </c>
    </row>
    <row r="112" spans="1:16" s="170" customFormat="1" ht="67.5" customHeight="1" x14ac:dyDescent="0.2">
      <c r="A112" s="258"/>
      <c r="B112" s="36"/>
      <c r="C112" s="37"/>
      <c r="D112" s="58" t="s">
        <v>476</v>
      </c>
      <c r="E112" s="15">
        <f t="shared" si="27"/>
        <v>256633600</v>
      </c>
      <c r="F112" s="13">
        <f>F111</f>
        <v>256633600</v>
      </c>
      <c r="G112" s="13"/>
      <c r="H112" s="13"/>
      <c r="I112" s="13"/>
      <c r="J112" s="15">
        <f t="shared" si="30"/>
        <v>0</v>
      </c>
      <c r="K112" s="13"/>
      <c r="L112" s="13"/>
      <c r="M112" s="13"/>
      <c r="N112" s="13"/>
      <c r="O112" s="13"/>
      <c r="P112" s="14">
        <f t="shared" si="29"/>
        <v>256633600</v>
      </c>
    </row>
    <row r="113" spans="1:16" s="7" customFormat="1" ht="25.5" hidden="1" x14ac:dyDescent="0.2">
      <c r="A113" s="266">
        <v>1513017</v>
      </c>
      <c r="B113" s="38" t="s">
        <v>60</v>
      </c>
      <c r="C113" s="30" t="s">
        <v>59</v>
      </c>
      <c r="D113" s="73" t="s">
        <v>61</v>
      </c>
      <c r="E113" s="15">
        <f t="shared" si="27"/>
        <v>0</v>
      </c>
      <c r="F113" s="13"/>
      <c r="G113" s="13"/>
      <c r="H113" s="13"/>
      <c r="I113" s="13"/>
      <c r="J113" s="131">
        <f t="shared" si="30"/>
        <v>0</v>
      </c>
      <c r="K113" s="13"/>
      <c r="L113" s="13"/>
      <c r="M113" s="13"/>
      <c r="N113" s="13"/>
      <c r="O113" s="13"/>
      <c r="P113" s="14">
        <f t="shared" si="29"/>
        <v>0</v>
      </c>
    </row>
    <row r="114" spans="1:16" s="7" customFormat="1" ht="51" hidden="1" x14ac:dyDescent="0.2">
      <c r="A114" s="266"/>
      <c r="B114" s="38"/>
      <c r="C114" s="30"/>
      <c r="D114" s="74" t="s">
        <v>11</v>
      </c>
      <c r="E114" s="15">
        <f t="shared" si="27"/>
        <v>0</v>
      </c>
      <c r="F114" s="13"/>
      <c r="G114" s="13"/>
      <c r="H114" s="13"/>
      <c r="I114" s="13"/>
      <c r="J114" s="131">
        <f t="shared" si="30"/>
        <v>0</v>
      </c>
      <c r="K114" s="13"/>
      <c r="L114" s="13"/>
      <c r="M114" s="13"/>
      <c r="N114" s="13"/>
      <c r="O114" s="13"/>
      <c r="P114" s="14">
        <f t="shared" si="29"/>
        <v>0</v>
      </c>
    </row>
    <row r="115" spans="1:16" s="7" customFormat="1" ht="25.5" x14ac:dyDescent="0.2">
      <c r="A115" s="255" t="s">
        <v>266</v>
      </c>
      <c r="B115" s="36" t="s">
        <v>169</v>
      </c>
      <c r="C115" s="30"/>
      <c r="D115" s="58" t="s">
        <v>110</v>
      </c>
      <c r="E115" s="15">
        <f t="shared" si="27"/>
        <v>2500000</v>
      </c>
      <c r="F115" s="13">
        <f>F116+F118+F120</f>
        <v>2500000</v>
      </c>
      <c r="G115" s="13">
        <f>G116+G118+G120</f>
        <v>0</v>
      </c>
      <c r="H115" s="13">
        <f>H116+H118+H120</f>
        <v>0</v>
      </c>
      <c r="I115" s="13">
        <f>I116+I118+I120</f>
        <v>0</v>
      </c>
      <c r="J115" s="15">
        <f t="shared" si="30"/>
        <v>0</v>
      </c>
      <c r="K115" s="13">
        <f>K116+K118+K120</f>
        <v>0</v>
      </c>
      <c r="L115" s="13">
        <f>L116+L118+L120</f>
        <v>0</v>
      </c>
      <c r="M115" s="13">
        <f>M116+M118+M120</f>
        <v>0</v>
      </c>
      <c r="N115" s="13">
        <f>N116+N118+N120</f>
        <v>0</v>
      </c>
      <c r="O115" s="13">
        <f>O116+O118+O120</f>
        <v>0</v>
      </c>
      <c r="P115" s="14">
        <f t="shared" si="29"/>
        <v>2500000</v>
      </c>
    </row>
    <row r="116" spans="1:16" s="79" customFormat="1" ht="25.5" x14ac:dyDescent="0.2">
      <c r="A116" s="256" t="s">
        <v>268</v>
      </c>
      <c r="B116" s="93" t="s">
        <v>40</v>
      </c>
      <c r="C116" s="94" t="s">
        <v>140</v>
      </c>
      <c r="D116" s="98" t="s">
        <v>267</v>
      </c>
      <c r="E116" s="15">
        <f t="shared" si="27"/>
        <v>220000</v>
      </c>
      <c r="F116" s="92">
        <v>220000</v>
      </c>
      <c r="G116" s="92"/>
      <c r="H116" s="92"/>
      <c r="I116" s="92"/>
      <c r="J116" s="15">
        <f t="shared" si="30"/>
        <v>0</v>
      </c>
      <c r="K116" s="92"/>
      <c r="L116" s="92"/>
      <c r="M116" s="92"/>
      <c r="N116" s="92"/>
      <c r="O116" s="92"/>
      <c r="P116" s="14">
        <f t="shared" si="29"/>
        <v>220000</v>
      </c>
    </row>
    <row r="117" spans="1:16" s="7" customFormat="1" ht="42.75" customHeight="1" x14ac:dyDescent="0.2">
      <c r="A117" s="255"/>
      <c r="B117" s="36"/>
      <c r="C117" s="37"/>
      <c r="D117" s="69" t="s">
        <v>477</v>
      </c>
      <c r="E117" s="15">
        <f t="shared" si="27"/>
        <v>220000</v>
      </c>
      <c r="F117" s="13">
        <f>F116</f>
        <v>220000</v>
      </c>
      <c r="G117" s="13"/>
      <c r="H117" s="13"/>
      <c r="I117" s="13"/>
      <c r="J117" s="15">
        <f t="shared" si="30"/>
        <v>0</v>
      </c>
      <c r="K117" s="13"/>
      <c r="L117" s="13"/>
      <c r="M117" s="13"/>
      <c r="N117" s="13"/>
      <c r="O117" s="13"/>
      <c r="P117" s="14">
        <f t="shared" si="29"/>
        <v>220000</v>
      </c>
    </row>
    <row r="118" spans="1:16" s="79" customFormat="1" ht="25.5" x14ac:dyDescent="0.2">
      <c r="A118" s="256" t="s">
        <v>269</v>
      </c>
      <c r="B118" s="93" t="s">
        <v>41</v>
      </c>
      <c r="C118" s="94" t="s">
        <v>59</v>
      </c>
      <c r="D118" s="107" t="s">
        <v>111</v>
      </c>
      <c r="E118" s="15">
        <f t="shared" si="27"/>
        <v>2280000</v>
      </c>
      <c r="F118" s="92">
        <v>2280000</v>
      </c>
      <c r="G118" s="92"/>
      <c r="H118" s="92"/>
      <c r="I118" s="92"/>
      <c r="J118" s="15">
        <f t="shared" si="30"/>
        <v>0</v>
      </c>
      <c r="K118" s="92"/>
      <c r="L118" s="92"/>
      <c r="M118" s="92"/>
      <c r="N118" s="92"/>
      <c r="O118" s="92"/>
      <c r="P118" s="14">
        <f t="shared" si="29"/>
        <v>2280000</v>
      </c>
    </row>
    <row r="119" spans="1:16" s="7" customFormat="1" ht="42" customHeight="1" x14ac:dyDescent="0.2">
      <c r="A119" s="255"/>
      <c r="B119" s="36"/>
      <c r="C119" s="37"/>
      <c r="D119" s="58" t="s">
        <v>477</v>
      </c>
      <c r="E119" s="15">
        <f t="shared" si="27"/>
        <v>2280000</v>
      </c>
      <c r="F119" s="13">
        <f>F118</f>
        <v>2280000</v>
      </c>
      <c r="G119" s="13"/>
      <c r="H119" s="13"/>
      <c r="I119" s="13"/>
      <c r="J119" s="15">
        <f t="shared" si="30"/>
        <v>0</v>
      </c>
      <c r="K119" s="13"/>
      <c r="L119" s="13"/>
      <c r="M119" s="13"/>
      <c r="N119" s="13"/>
      <c r="O119" s="13"/>
      <c r="P119" s="14">
        <f t="shared" si="29"/>
        <v>2280000</v>
      </c>
    </row>
    <row r="120" spans="1:16" s="79" customFormat="1" hidden="1" x14ac:dyDescent="0.2">
      <c r="A120" s="256" t="s">
        <v>271</v>
      </c>
      <c r="B120" s="93" t="s">
        <v>42</v>
      </c>
      <c r="C120" s="94" t="s">
        <v>59</v>
      </c>
      <c r="D120" s="72" t="s">
        <v>270</v>
      </c>
      <c r="E120" s="15">
        <f t="shared" si="27"/>
        <v>0</v>
      </c>
      <c r="F120" s="92"/>
      <c r="G120" s="92"/>
      <c r="H120" s="92"/>
      <c r="I120" s="92"/>
      <c r="J120" s="15">
        <f t="shared" si="30"/>
        <v>0</v>
      </c>
      <c r="K120" s="92"/>
      <c r="L120" s="92"/>
      <c r="M120" s="92"/>
      <c r="N120" s="92"/>
      <c r="O120" s="92"/>
      <c r="P120" s="14">
        <f t="shared" si="29"/>
        <v>0</v>
      </c>
    </row>
    <row r="121" spans="1:16" s="7" customFormat="1" ht="38.25" hidden="1" x14ac:dyDescent="0.2">
      <c r="A121" s="255"/>
      <c r="B121" s="36"/>
      <c r="C121" s="37"/>
      <c r="D121" s="58" t="s">
        <v>27</v>
      </c>
      <c r="E121" s="15">
        <f t="shared" si="27"/>
        <v>0</v>
      </c>
      <c r="F121" s="13">
        <f>F120</f>
        <v>0</v>
      </c>
      <c r="G121" s="13"/>
      <c r="H121" s="13"/>
      <c r="I121" s="13"/>
      <c r="J121" s="15">
        <f t="shared" si="30"/>
        <v>0</v>
      </c>
      <c r="K121" s="13"/>
      <c r="L121" s="13"/>
      <c r="M121" s="13"/>
      <c r="N121" s="13"/>
      <c r="O121" s="13"/>
      <c r="P121" s="14">
        <f t="shared" si="29"/>
        <v>0</v>
      </c>
    </row>
    <row r="122" spans="1:16" s="7" customFormat="1" ht="38.25" hidden="1" x14ac:dyDescent="0.2">
      <c r="A122" s="255">
        <v>1513028</v>
      </c>
      <c r="B122" s="36" t="s">
        <v>63</v>
      </c>
      <c r="C122" s="12" t="s">
        <v>59</v>
      </c>
      <c r="D122" s="61" t="s">
        <v>112</v>
      </c>
      <c r="E122" s="15">
        <f t="shared" si="27"/>
        <v>0</v>
      </c>
      <c r="F122" s="13">
        <v>0</v>
      </c>
      <c r="G122" s="13">
        <v>0</v>
      </c>
      <c r="H122" s="13"/>
      <c r="I122" s="13"/>
      <c r="J122" s="15">
        <f t="shared" si="30"/>
        <v>0</v>
      </c>
      <c r="K122" s="13"/>
      <c r="L122" s="13"/>
      <c r="M122" s="13"/>
      <c r="N122" s="13"/>
      <c r="O122" s="13"/>
      <c r="P122" s="14">
        <f t="shared" si="29"/>
        <v>0</v>
      </c>
    </row>
    <row r="123" spans="1:16" ht="38.25" hidden="1" x14ac:dyDescent="0.2">
      <c r="A123" s="255"/>
      <c r="B123" s="28"/>
      <c r="C123" s="12"/>
      <c r="D123" s="58" t="s">
        <v>27</v>
      </c>
      <c r="E123" s="15">
        <f t="shared" si="27"/>
        <v>0</v>
      </c>
      <c r="F123" s="13">
        <f t="shared" ref="F123:O123" si="32">F122</f>
        <v>0</v>
      </c>
      <c r="G123" s="13">
        <f t="shared" si="32"/>
        <v>0</v>
      </c>
      <c r="H123" s="13">
        <f t="shared" si="32"/>
        <v>0</v>
      </c>
      <c r="I123" s="13">
        <f t="shared" si="32"/>
        <v>0</v>
      </c>
      <c r="J123" s="15">
        <f t="shared" si="30"/>
        <v>0</v>
      </c>
      <c r="K123" s="13">
        <f t="shared" si="32"/>
        <v>0</v>
      </c>
      <c r="L123" s="13">
        <f t="shared" si="32"/>
        <v>0</v>
      </c>
      <c r="M123" s="13">
        <f t="shared" si="32"/>
        <v>0</v>
      </c>
      <c r="N123" s="13">
        <f t="shared" si="32"/>
        <v>0</v>
      </c>
      <c r="O123" s="13">
        <f t="shared" si="32"/>
        <v>0</v>
      </c>
      <c r="P123" s="14">
        <f t="shared" si="29"/>
        <v>0</v>
      </c>
    </row>
    <row r="124" spans="1:16" ht="38.25" x14ac:dyDescent="0.2">
      <c r="A124" s="255" t="s">
        <v>273</v>
      </c>
      <c r="B124" s="28" t="s">
        <v>174</v>
      </c>
      <c r="C124" s="12"/>
      <c r="D124" s="58" t="s">
        <v>272</v>
      </c>
      <c r="E124" s="15">
        <f t="shared" ref="E124:P124" si="33">SUM(E125:E128)</f>
        <v>14322169</v>
      </c>
      <c r="F124" s="15">
        <f t="shared" si="33"/>
        <v>14322169</v>
      </c>
      <c r="G124" s="15">
        <f t="shared" si="33"/>
        <v>0</v>
      </c>
      <c r="H124" s="15">
        <f t="shared" si="33"/>
        <v>0</v>
      </c>
      <c r="I124" s="15">
        <f t="shared" si="33"/>
        <v>0</v>
      </c>
      <c r="J124" s="15">
        <f t="shared" si="33"/>
        <v>0</v>
      </c>
      <c r="K124" s="15">
        <f t="shared" si="33"/>
        <v>0</v>
      </c>
      <c r="L124" s="15">
        <f t="shared" si="33"/>
        <v>0</v>
      </c>
      <c r="M124" s="15">
        <f t="shared" si="33"/>
        <v>0</v>
      </c>
      <c r="N124" s="15">
        <f t="shared" si="33"/>
        <v>0</v>
      </c>
      <c r="O124" s="15">
        <f t="shared" si="33"/>
        <v>0</v>
      </c>
      <c r="P124" s="14">
        <f t="shared" si="33"/>
        <v>14322169</v>
      </c>
    </row>
    <row r="125" spans="1:16" s="85" customFormat="1" x14ac:dyDescent="0.2">
      <c r="A125" s="256" t="s">
        <v>275</v>
      </c>
      <c r="B125" s="101" t="s">
        <v>175</v>
      </c>
      <c r="C125" s="83" t="s">
        <v>140</v>
      </c>
      <c r="D125" s="96" t="s">
        <v>274</v>
      </c>
      <c r="E125" s="104">
        <f>F125+I125</f>
        <v>12810169</v>
      </c>
      <c r="F125" s="92">
        <v>12810169</v>
      </c>
      <c r="G125" s="92"/>
      <c r="H125" s="92"/>
      <c r="I125" s="92"/>
      <c r="J125" s="104">
        <f>K125+N125</f>
        <v>0</v>
      </c>
      <c r="K125" s="92"/>
      <c r="L125" s="92"/>
      <c r="M125" s="92"/>
      <c r="N125" s="92"/>
      <c r="O125" s="92"/>
      <c r="P125" s="105">
        <f>E125+J125</f>
        <v>12810169</v>
      </c>
    </row>
    <row r="126" spans="1:16" s="85" customFormat="1" x14ac:dyDescent="0.2">
      <c r="A126" s="256" t="s">
        <v>277</v>
      </c>
      <c r="B126" s="101" t="s">
        <v>276</v>
      </c>
      <c r="C126" s="83" t="s">
        <v>26</v>
      </c>
      <c r="D126" s="96" t="s">
        <v>177</v>
      </c>
      <c r="E126" s="104">
        <f>F126+I126</f>
        <v>12000</v>
      </c>
      <c r="F126" s="92">
        <v>12000</v>
      </c>
      <c r="G126" s="92"/>
      <c r="H126" s="92"/>
      <c r="I126" s="92"/>
      <c r="J126" s="104">
        <f>K126+N126</f>
        <v>0</v>
      </c>
      <c r="K126" s="92"/>
      <c r="L126" s="92"/>
      <c r="M126" s="92"/>
      <c r="N126" s="92"/>
      <c r="O126" s="92"/>
      <c r="P126" s="105">
        <f>E126+J126</f>
        <v>12000</v>
      </c>
    </row>
    <row r="127" spans="1:16" s="85" customFormat="1" ht="25.5" x14ac:dyDescent="0.2">
      <c r="A127" s="256" t="s">
        <v>279</v>
      </c>
      <c r="B127" s="101" t="s">
        <v>176</v>
      </c>
      <c r="C127" s="83" t="s">
        <v>26</v>
      </c>
      <c r="D127" s="96" t="s">
        <v>278</v>
      </c>
      <c r="E127" s="104">
        <f>F127+I127</f>
        <v>400000</v>
      </c>
      <c r="F127" s="92">
        <v>400000</v>
      </c>
      <c r="G127" s="92"/>
      <c r="H127" s="92"/>
      <c r="I127" s="92"/>
      <c r="J127" s="104">
        <f>K127+N127</f>
        <v>0</v>
      </c>
      <c r="K127" s="92"/>
      <c r="L127" s="92"/>
      <c r="M127" s="92"/>
      <c r="N127" s="92"/>
      <c r="O127" s="92"/>
      <c r="P127" s="105">
        <f>E127+J127</f>
        <v>400000</v>
      </c>
    </row>
    <row r="128" spans="1:16" s="85" customFormat="1" ht="25.5" x14ac:dyDescent="0.2">
      <c r="A128" s="256" t="s">
        <v>281</v>
      </c>
      <c r="B128" s="101" t="s">
        <v>280</v>
      </c>
      <c r="C128" s="83" t="s">
        <v>26</v>
      </c>
      <c r="D128" s="96" t="s">
        <v>178</v>
      </c>
      <c r="E128" s="104">
        <f>F128+I128</f>
        <v>1100000</v>
      </c>
      <c r="F128" s="92">
        <v>1100000</v>
      </c>
      <c r="G128" s="92"/>
      <c r="H128" s="92"/>
      <c r="I128" s="92"/>
      <c r="J128" s="104">
        <f>K128+N128</f>
        <v>0</v>
      </c>
      <c r="K128" s="92"/>
      <c r="L128" s="92"/>
      <c r="M128" s="92"/>
      <c r="N128" s="92"/>
      <c r="O128" s="92"/>
      <c r="P128" s="105">
        <f>E128+J128</f>
        <v>1100000</v>
      </c>
    </row>
    <row r="129" spans="1:16" ht="25.5" x14ac:dyDescent="0.2">
      <c r="A129" s="255" t="s">
        <v>282</v>
      </c>
      <c r="B129" s="28" t="s">
        <v>170</v>
      </c>
      <c r="C129" s="30"/>
      <c r="D129" s="57" t="s">
        <v>484</v>
      </c>
      <c r="E129" s="15">
        <f t="shared" si="27"/>
        <v>150601907</v>
      </c>
      <c r="F129" s="13">
        <f t="shared" ref="F129:O129" si="34">F130+F132+F134+F136+F138+F140+F142+F144+F146</f>
        <v>150601907</v>
      </c>
      <c r="G129" s="13">
        <f t="shared" si="34"/>
        <v>0</v>
      </c>
      <c r="H129" s="13">
        <f t="shared" si="34"/>
        <v>0</v>
      </c>
      <c r="I129" s="13">
        <f t="shared" si="34"/>
        <v>0</v>
      </c>
      <c r="J129" s="15">
        <f t="shared" si="30"/>
        <v>0</v>
      </c>
      <c r="K129" s="13">
        <f t="shared" si="34"/>
        <v>0</v>
      </c>
      <c r="L129" s="13">
        <f t="shared" si="34"/>
        <v>0</v>
      </c>
      <c r="M129" s="13">
        <f t="shared" si="34"/>
        <v>0</v>
      </c>
      <c r="N129" s="13">
        <f t="shared" si="34"/>
        <v>0</v>
      </c>
      <c r="O129" s="13">
        <f t="shared" si="34"/>
        <v>0</v>
      </c>
      <c r="P129" s="14">
        <f t="shared" si="29"/>
        <v>150601907</v>
      </c>
    </row>
    <row r="130" spans="1:16" s="79" customFormat="1" x14ac:dyDescent="0.2">
      <c r="A130" s="256" t="s">
        <v>284</v>
      </c>
      <c r="B130" s="93" t="s">
        <v>43</v>
      </c>
      <c r="C130" s="97" t="s">
        <v>1</v>
      </c>
      <c r="D130" s="96" t="s">
        <v>283</v>
      </c>
      <c r="E130" s="15">
        <f t="shared" si="27"/>
        <v>1600000</v>
      </c>
      <c r="F130" s="92">
        <v>1600000</v>
      </c>
      <c r="G130" s="92"/>
      <c r="H130" s="92"/>
      <c r="I130" s="92"/>
      <c r="J130" s="15">
        <f t="shared" si="30"/>
        <v>0</v>
      </c>
      <c r="K130" s="92"/>
      <c r="L130" s="92"/>
      <c r="M130" s="92"/>
      <c r="N130" s="92"/>
      <c r="O130" s="92"/>
      <c r="P130" s="14">
        <f t="shared" si="29"/>
        <v>1600000</v>
      </c>
    </row>
    <row r="131" spans="1:16" s="7" customFormat="1" ht="114.75" x14ac:dyDescent="0.2">
      <c r="A131" s="255"/>
      <c r="B131" s="36"/>
      <c r="C131" s="30"/>
      <c r="D131" s="191" t="s">
        <v>478</v>
      </c>
      <c r="E131" s="15">
        <f t="shared" si="27"/>
        <v>1600000</v>
      </c>
      <c r="F131" s="13">
        <f>F130</f>
        <v>1600000</v>
      </c>
      <c r="G131" s="13"/>
      <c r="H131" s="13"/>
      <c r="I131" s="13"/>
      <c r="J131" s="15">
        <f t="shared" si="30"/>
        <v>0</v>
      </c>
      <c r="K131" s="13"/>
      <c r="L131" s="13"/>
      <c r="M131" s="13"/>
      <c r="N131" s="13"/>
      <c r="O131" s="13"/>
      <c r="P131" s="14">
        <f t="shared" si="29"/>
        <v>1600000</v>
      </c>
    </row>
    <row r="132" spans="1:16" s="79" customFormat="1" x14ac:dyDescent="0.2">
      <c r="A132" s="256" t="s">
        <v>285</v>
      </c>
      <c r="B132" s="93" t="s">
        <v>44</v>
      </c>
      <c r="C132" s="97" t="s">
        <v>1</v>
      </c>
      <c r="D132" s="72" t="s">
        <v>117</v>
      </c>
      <c r="E132" s="15">
        <f t="shared" si="27"/>
        <v>400000</v>
      </c>
      <c r="F132" s="92">
        <v>400000</v>
      </c>
      <c r="G132" s="92"/>
      <c r="H132" s="92"/>
      <c r="I132" s="92"/>
      <c r="J132" s="15">
        <f t="shared" si="30"/>
        <v>0</v>
      </c>
      <c r="K132" s="92"/>
      <c r="L132" s="92"/>
      <c r="M132" s="92"/>
      <c r="N132" s="92"/>
      <c r="O132" s="92"/>
      <c r="P132" s="14">
        <f t="shared" si="29"/>
        <v>400000</v>
      </c>
    </row>
    <row r="133" spans="1:16" s="7" customFormat="1" ht="114.75" x14ac:dyDescent="0.2">
      <c r="A133" s="255"/>
      <c r="B133" s="36"/>
      <c r="C133" s="30"/>
      <c r="D133" s="58" t="s">
        <v>478</v>
      </c>
      <c r="E133" s="15">
        <f t="shared" si="27"/>
        <v>400000</v>
      </c>
      <c r="F133" s="13">
        <f>F132</f>
        <v>400000</v>
      </c>
      <c r="G133" s="13"/>
      <c r="H133" s="13"/>
      <c r="I133" s="13"/>
      <c r="J133" s="15">
        <f t="shared" si="30"/>
        <v>0</v>
      </c>
      <c r="K133" s="13"/>
      <c r="L133" s="13"/>
      <c r="M133" s="13"/>
      <c r="N133" s="13"/>
      <c r="O133" s="13"/>
      <c r="P133" s="14">
        <f t="shared" si="29"/>
        <v>400000</v>
      </c>
    </row>
    <row r="134" spans="1:16" s="79" customFormat="1" x14ac:dyDescent="0.2">
      <c r="A134" s="256" t="s">
        <v>286</v>
      </c>
      <c r="B134" s="93" t="s">
        <v>45</v>
      </c>
      <c r="C134" s="97" t="s">
        <v>1</v>
      </c>
      <c r="D134" s="72" t="s">
        <v>113</v>
      </c>
      <c r="E134" s="15">
        <f t="shared" si="27"/>
        <v>78001907</v>
      </c>
      <c r="F134" s="92">
        <v>78001907</v>
      </c>
      <c r="G134" s="92"/>
      <c r="H134" s="92"/>
      <c r="I134" s="92"/>
      <c r="J134" s="15">
        <f t="shared" si="30"/>
        <v>0</v>
      </c>
      <c r="K134" s="92"/>
      <c r="L134" s="92"/>
      <c r="M134" s="92"/>
      <c r="N134" s="92"/>
      <c r="O134" s="92"/>
      <c r="P134" s="14">
        <f t="shared" si="29"/>
        <v>78001907</v>
      </c>
    </row>
    <row r="135" spans="1:16" s="7" customFormat="1" ht="114.75" x14ac:dyDescent="0.2">
      <c r="A135" s="255"/>
      <c r="B135" s="36"/>
      <c r="C135" s="30"/>
      <c r="D135" s="191" t="s">
        <v>478</v>
      </c>
      <c r="E135" s="15">
        <f t="shared" si="27"/>
        <v>78001907</v>
      </c>
      <c r="F135" s="13">
        <f>F134</f>
        <v>78001907</v>
      </c>
      <c r="G135" s="13"/>
      <c r="H135" s="13"/>
      <c r="I135" s="13"/>
      <c r="J135" s="15">
        <f t="shared" si="30"/>
        <v>0</v>
      </c>
      <c r="K135" s="13"/>
      <c r="L135" s="13"/>
      <c r="M135" s="13"/>
      <c r="N135" s="13"/>
      <c r="O135" s="13"/>
      <c r="P135" s="14">
        <f t="shared" si="29"/>
        <v>78001907</v>
      </c>
    </row>
    <row r="136" spans="1:16" s="79" customFormat="1" x14ac:dyDescent="0.2">
      <c r="A136" s="256" t="s">
        <v>287</v>
      </c>
      <c r="B136" s="93" t="s">
        <v>46</v>
      </c>
      <c r="C136" s="97" t="s">
        <v>1</v>
      </c>
      <c r="D136" s="99" t="s">
        <v>114</v>
      </c>
      <c r="E136" s="15">
        <f t="shared" si="27"/>
        <v>12000000</v>
      </c>
      <c r="F136" s="92">
        <v>12000000</v>
      </c>
      <c r="G136" s="92"/>
      <c r="H136" s="92"/>
      <c r="I136" s="92"/>
      <c r="J136" s="15">
        <f t="shared" si="30"/>
        <v>0</v>
      </c>
      <c r="K136" s="92"/>
      <c r="L136" s="92"/>
      <c r="M136" s="92"/>
      <c r="N136" s="92"/>
      <c r="O136" s="92"/>
      <c r="P136" s="14">
        <f t="shared" si="29"/>
        <v>12000000</v>
      </c>
    </row>
    <row r="137" spans="1:16" s="7" customFormat="1" ht="114.75" x14ac:dyDescent="0.2">
      <c r="A137" s="255"/>
      <c r="B137" s="36"/>
      <c r="C137" s="30"/>
      <c r="D137" s="191" t="s">
        <v>478</v>
      </c>
      <c r="E137" s="15">
        <f t="shared" si="27"/>
        <v>12000000</v>
      </c>
      <c r="F137" s="13">
        <f>F136</f>
        <v>12000000</v>
      </c>
      <c r="G137" s="13"/>
      <c r="H137" s="13"/>
      <c r="I137" s="13"/>
      <c r="J137" s="15">
        <f t="shared" si="30"/>
        <v>0</v>
      </c>
      <c r="K137" s="13"/>
      <c r="L137" s="13"/>
      <c r="M137" s="13"/>
      <c r="N137" s="13"/>
      <c r="O137" s="13"/>
      <c r="P137" s="14">
        <f t="shared" si="29"/>
        <v>12000000</v>
      </c>
    </row>
    <row r="138" spans="1:16" s="79" customFormat="1" x14ac:dyDescent="0.2">
      <c r="A138" s="256" t="s">
        <v>288</v>
      </c>
      <c r="B138" s="93" t="s">
        <v>47</v>
      </c>
      <c r="C138" s="97" t="s">
        <v>1</v>
      </c>
      <c r="D138" s="96" t="s">
        <v>115</v>
      </c>
      <c r="E138" s="15">
        <f t="shared" si="27"/>
        <v>32000000</v>
      </c>
      <c r="F138" s="92">
        <v>32000000</v>
      </c>
      <c r="G138" s="92"/>
      <c r="H138" s="92"/>
      <c r="I138" s="92"/>
      <c r="J138" s="15">
        <f t="shared" si="30"/>
        <v>0</v>
      </c>
      <c r="K138" s="92"/>
      <c r="L138" s="92"/>
      <c r="M138" s="92"/>
      <c r="N138" s="92"/>
      <c r="O138" s="92"/>
      <c r="P138" s="14">
        <f t="shared" si="29"/>
        <v>32000000</v>
      </c>
    </row>
    <row r="139" spans="1:16" s="7" customFormat="1" ht="114.75" x14ac:dyDescent="0.2">
      <c r="A139" s="255"/>
      <c r="B139" s="36"/>
      <c r="C139" s="30"/>
      <c r="D139" s="191" t="s">
        <v>478</v>
      </c>
      <c r="E139" s="15">
        <f t="shared" si="27"/>
        <v>32000000</v>
      </c>
      <c r="F139" s="13">
        <f>F138</f>
        <v>32000000</v>
      </c>
      <c r="G139" s="13"/>
      <c r="H139" s="13"/>
      <c r="I139" s="13"/>
      <c r="J139" s="15">
        <f t="shared" si="30"/>
        <v>0</v>
      </c>
      <c r="K139" s="13"/>
      <c r="L139" s="13"/>
      <c r="M139" s="13"/>
      <c r="N139" s="13"/>
      <c r="O139" s="13"/>
      <c r="P139" s="14">
        <f t="shared" si="29"/>
        <v>32000000</v>
      </c>
    </row>
    <row r="140" spans="1:16" s="79" customFormat="1" x14ac:dyDescent="0.2">
      <c r="A140" s="256" t="s">
        <v>289</v>
      </c>
      <c r="B140" s="93" t="s">
        <v>48</v>
      </c>
      <c r="C140" s="97" t="s">
        <v>1</v>
      </c>
      <c r="D140" s="96" t="s">
        <v>116</v>
      </c>
      <c r="E140" s="15">
        <f t="shared" si="27"/>
        <v>600000</v>
      </c>
      <c r="F140" s="92">
        <v>600000</v>
      </c>
      <c r="G140" s="92"/>
      <c r="H140" s="92"/>
      <c r="I140" s="92"/>
      <c r="J140" s="15">
        <f t="shared" si="30"/>
        <v>0</v>
      </c>
      <c r="K140" s="92"/>
      <c r="L140" s="92"/>
      <c r="M140" s="92"/>
      <c r="N140" s="92"/>
      <c r="O140" s="92"/>
      <c r="P140" s="14">
        <f t="shared" si="29"/>
        <v>600000</v>
      </c>
    </row>
    <row r="141" spans="1:16" s="7" customFormat="1" ht="114.75" x14ac:dyDescent="0.2">
      <c r="A141" s="255"/>
      <c r="B141" s="36"/>
      <c r="C141" s="30"/>
      <c r="D141" s="191" t="s">
        <v>478</v>
      </c>
      <c r="E141" s="15">
        <f t="shared" si="27"/>
        <v>600000</v>
      </c>
      <c r="F141" s="13">
        <f>F140</f>
        <v>600000</v>
      </c>
      <c r="G141" s="13"/>
      <c r="H141" s="13"/>
      <c r="I141" s="13"/>
      <c r="J141" s="15">
        <f t="shared" si="30"/>
        <v>0</v>
      </c>
      <c r="K141" s="13"/>
      <c r="L141" s="13"/>
      <c r="M141" s="13"/>
      <c r="N141" s="13"/>
      <c r="O141" s="13"/>
      <c r="P141" s="14">
        <f t="shared" si="29"/>
        <v>600000</v>
      </c>
    </row>
    <row r="142" spans="1:16" s="79" customFormat="1" x14ac:dyDescent="0.2">
      <c r="A142" s="256" t="s">
        <v>290</v>
      </c>
      <c r="B142" s="93" t="s">
        <v>49</v>
      </c>
      <c r="C142" s="97" t="s">
        <v>1</v>
      </c>
      <c r="D142" s="100" t="s">
        <v>485</v>
      </c>
      <c r="E142" s="15">
        <f>F142+I142</f>
        <v>26000000</v>
      </c>
      <c r="F142" s="92">
        <v>26000000</v>
      </c>
      <c r="G142" s="92"/>
      <c r="H142" s="92"/>
      <c r="I142" s="92"/>
      <c r="J142" s="15">
        <f t="shared" si="30"/>
        <v>0</v>
      </c>
      <c r="K142" s="92"/>
      <c r="L142" s="92"/>
      <c r="M142" s="92"/>
      <c r="N142" s="92"/>
      <c r="O142" s="92"/>
      <c r="P142" s="14">
        <f t="shared" si="29"/>
        <v>26000000</v>
      </c>
    </row>
    <row r="143" spans="1:16" s="7" customFormat="1" ht="114.75" x14ac:dyDescent="0.2">
      <c r="A143" s="255"/>
      <c r="B143" s="36"/>
      <c r="C143" s="30"/>
      <c r="D143" s="191" t="s">
        <v>478</v>
      </c>
      <c r="E143" s="15">
        <f>F143+I143</f>
        <v>26000000</v>
      </c>
      <c r="F143" s="13">
        <f>F142</f>
        <v>26000000</v>
      </c>
      <c r="G143" s="13"/>
      <c r="H143" s="13"/>
      <c r="I143" s="13"/>
      <c r="J143" s="15">
        <f t="shared" si="30"/>
        <v>0</v>
      </c>
      <c r="K143" s="13"/>
      <c r="L143" s="13"/>
      <c r="M143" s="13"/>
      <c r="N143" s="13"/>
      <c r="O143" s="13"/>
      <c r="P143" s="14">
        <f t="shared" si="29"/>
        <v>26000000</v>
      </c>
    </row>
    <row r="144" spans="1:16" s="79" customFormat="1" hidden="1" x14ac:dyDescent="0.2">
      <c r="A144" s="256" t="s">
        <v>292</v>
      </c>
      <c r="B144" s="93" t="s">
        <v>50</v>
      </c>
      <c r="C144" s="97" t="s">
        <v>1</v>
      </c>
      <c r="D144" s="96" t="s">
        <v>291</v>
      </c>
      <c r="E144" s="15">
        <f t="shared" si="27"/>
        <v>0</v>
      </c>
      <c r="F144" s="92"/>
      <c r="G144" s="92"/>
      <c r="H144" s="92"/>
      <c r="I144" s="92"/>
      <c r="J144" s="15">
        <f t="shared" si="30"/>
        <v>0</v>
      </c>
      <c r="K144" s="92"/>
      <c r="L144" s="92"/>
      <c r="M144" s="92"/>
      <c r="N144" s="92"/>
      <c r="O144" s="92"/>
      <c r="P144" s="14">
        <f t="shared" si="29"/>
        <v>0</v>
      </c>
    </row>
    <row r="145" spans="1:16" s="7" customFormat="1" ht="114.75" hidden="1" x14ac:dyDescent="0.2">
      <c r="A145" s="255"/>
      <c r="B145" s="36"/>
      <c r="C145" s="30"/>
      <c r="D145" s="191" t="s">
        <v>478</v>
      </c>
      <c r="E145" s="15">
        <f t="shared" si="27"/>
        <v>0</v>
      </c>
      <c r="F145" s="13">
        <f>F144</f>
        <v>0</v>
      </c>
      <c r="G145" s="13"/>
      <c r="H145" s="13"/>
      <c r="I145" s="13"/>
      <c r="J145" s="15">
        <f t="shared" si="30"/>
        <v>0</v>
      </c>
      <c r="K145" s="13"/>
      <c r="L145" s="13"/>
      <c r="M145" s="13"/>
      <c r="N145" s="13"/>
      <c r="O145" s="13"/>
      <c r="P145" s="14">
        <f t="shared" si="29"/>
        <v>0</v>
      </c>
    </row>
    <row r="146" spans="1:16" s="85" customFormat="1" ht="25.5" hidden="1" x14ac:dyDescent="0.2">
      <c r="A146" s="256" t="s">
        <v>293</v>
      </c>
      <c r="B146" s="101" t="s">
        <v>51</v>
      </c>
      <c r="C146" s="97" t="s">
        <v>62</v>
      </c>
      <c r="D146" s="96" t="s">
        <v>453</v>
      </c>
      <c r="E146" s="15">
        <f t="shared" si="27"/>
        <v>0</v>
      </c>
      <c r="F146" s="92"/>
      <c r="G146" s="92"/>
      <c r="H146" s="92"/>
      <c r="I146" s="92"/>
      <c r="J146" s="15">
        <f t="shared" si="30"/>
        <v>0</v>
      </c>
      <c r="K146" s="92"/>
      <c r="L146" s="92"/>
      <c r="M146" s="92"/>
      <c r="N146" s="92"/>
      <c r="O146" s="92"/>
      <c r="P146" s="14">
        <f t="shared" si="29"/>
        <v>0</v>
      </c>
    </row>
    <row r="147" spans="1:16" ht="114.75" hidden="1" x14ac:dyDescent="0.2">
      <c r="A147" s="255"/>
      <c r="B147" s="28"/>
      <c r="C147" s="30" t="s">
        <v>65</v>
      </c>
      <c r="D147" s="191" t="s">
        <v>478</v>
      </c>
      <c r="E147" s="15">
        <f t="shared" si="27"/>
        <v>0</v>
      </c>
      <c r="F147" s="13"/>
      <c r="G147" s="13"/>
      <c r="H147" s="13"/>
      <c r="I147" s="13"/>
      <c r="J147" s="15">
        <f t="shared" si="30"/>
        <v>0</v>
      </c>
      <c r="K147" s="13"/>
      <c r="L147" s="13"/>
      <c r="M147" s="13"/>
      <c r="N147" s="13"/>
      <c r="O147" s="13"/>
      <c r="P147" s="14">
        <f t="shared" si="29"/>
        <v>0</v>
      </c>
    </row>
    <row r="148" spans="1:16" ht="76.5" x14ac:dyDescent="0.2">
      <c r="A148" s="255" t="s">
        <v>294</v>
      </c>
      <c r="B148" s="207" t="s">
        <v>52</v>
      </c>
      <c r="C148" s="30"/>
      <c r="D148" s="58" t="s">
        <v>510</v>
      </c>
      <c r="E148" s="15">
        <f t="shared" si="27"/>
        <v>41400000</v>
      </c>
      <c r="F148" s="13">
        <f>F150+F152+F154+F156+F158</f>
        <v>41400000</v>
      </c>
      <c r="G148" s="13"/>
      <c r="H148" s="13"/>
      <c r="I148" s="13"/>
      <c r="J148" s="15">
        <f t="shared" si="30"/>
        <v>0</v>
      </c>
      <c r="K148" s="13"/>
      <c r="L148" s="13"/>
      <c r="M148" s="13"/>
      <c r="N148" s="13"/>
      <c r="O148" s="13"/>
      <c r="P148" s="14">
        <f t="shared" si="29"/>
        <v>41400000</v>
      </c>
    </row>
    <row r="149" spans="1:16" hidden="1" x14ac:dyDescent="0.2">
      <c r="A149" s="255"/>
      <c r="B149" s="36"/>
      <c r="C149" s="30"/>
      <c r="D149" s="191"/>
      <c r="E149" s="15">
        <f t="shared" si="27"/>
        <v>0</v>
      </c>
      <c r="F149" s="13"/>
      <c r="G149" s="13"/>
      <c r="H149" s="13"/>
      <c r="I149" s="13"/>
      <c r="J149" s="15">
        <f t="shared" si="30"/>
        <v>0</v>
      </c>
      <c r="K149" s="13"/>
      <c r="L149" s="13"/>
      <c r="M149" s="13"/>
      <c r="N149" s="13"/>
      <c r="O149" s="13"/>
      <c r="P149" s="14">
        <f t="shared" si="29"/>
        <v>0</v>
      </c>
    </row>
    <row r="150" spans="1:16" s="85" customFormat="1" ht="25.5" x14ac:dyDescent="0.2">
      <c r="A150" s="256" t="s">
        <v>497</v>
      </c>
      <c r="B150" s="93" t="s">
        <v>492</v>
      </c>
      <c r="C150" s="97" t="s">
        <v>62</v>
      </c>
      <c r="D150" s="206" t="s">
        <v>502</v>
      </c>
      <c r="E150" s="104">
        <f>F150+J150</f>
        <v>32000000</v>
      </c>
      <c r="F150" s="92">
        <f>F151</f>
        <v>32000000</v>
      </c>
      <c r="G150" s="92"/>
      <c r="H150" s="92"/>
      <c r="I150" s="92"/>
      <c r="J150" s="104"/>
      <c r="K150" s="92"/>
      <c r="L150" s="92"/>
      <c r="M150" s="92"/>
      <c r="N150" s="92"/>
      <c r="O150" s="92"/>
      <c r="P150" s="14">
        <f t="shared" si="29"/>
        <v>32000000</v>
      </c>
    </row>
    <row r="151" spans="1:16" s="85" customFormat="1" ht="114.75" x14ac:dyDescent="0.2">
      <c r="A151" s="256"/>
      <c r="B151" s="93"/>
      <c r="C151" s="97"/>
      <c r="D151" s="191" t="s">
        <v>478</v>
      </c>
      <c r="E151" s="15">
        <f t="shared" ref="E151:E159" si="35">F151+J151</f>
        <v>32000000</v>
      </c>
      <c r="F151" s="13">
        <v>32000000</v>
      </c>
      <c r="G151" s="92"/>
      <c r="H151" s="92"/>
      <c r="I151" s="92"/>
      <c r="J151" s="104"/>
      <c r="K151" s="92"/>
      <c r="L151" s="92"/>
      <c r="M151" s="92"/>
      <c r="N151" s="92"/>
      <c r="O151" s="92"/>
      <c r="P151" s="14">
        <f t="shared" si="29"/>
        <v>32000000</v>
      </c>
    </row>
    <row r="152" spans="1:16" s="85" customFormat="1" ht="25.5" x14ac:dyDescent="0.2">
      <c r="A152" s="256" t="s">
        <v>498</v>
      </c>
      <c r="B152" s="93" t="s">
        <v>493</v>
      </c>
      <c r="C152" s="97" t="s">
        <v>62</v>
      </c>
      <c r="D152" s="206" t="s">
        <v>503</v>
      </c>
      <c r="E152" s="104">
        <f t="shared" si="35"/>
        <v>8000000</v>
      </c>
      <c r="F152" s="92">
        <f>F153</f>
        <v>8000000</v>
      </c>
      <c r="G152" s="92"/>
      <c r="H152" s="92"/>
      <c r="I152" s="92"/>
      <c r="J152" s="104"/>
      <c r="K152" s="92"/>
      <c r="L152" s="92"/>
      <c r="M152" s="92"/>
      <c r="N152" s="92"/>
      <c r="O152" s="92"/>
      <c r="P152" s="14">
        <f t="shared" si="29"/>
        <v>8000000</v>
      </c>
    </row>
    <row r="153" spans="1:16" s="85" customFormat="1" ht="114.75" x14ac:dyDescent="0.2">
      <c r="A153" s="256"/>
      <c r="B153" s="93"/>
      <c r="C153" s="97"/>
      <c r="D153" s="191" t="s">
        <v>478</v>
      </c>
      <c r="E153" s="15">
        <f t="shared" si="35"/>
        <v>8000000</v>
      </c>
      <c r="F153" s="13">
        <v>8000000</v>
      </c>
      <c r="G153" s="92"/>
      <c r="H153" s="92"/>
      <c r="I153" s="92"/>
      <c r="J153" s="104"/>
      <c r="K153" s="92"/>
      <c r="L153" s="92"/>
      <c r="M153" s="92"/>
      <c r="N153" s="92"/>
      <c r="O153" s="92"/>
      <c r="P153" s="14">
        <f t="shared" si="29"/>
        <v>8000000</v>
      </c>
    </row>
    <row r="154" spans="1:16" s="85" customFormat="1" ht="25.5" x14ac:dyDescent="0.2">
      <c r="A154" s="256" t="s">
        <v>499</v>
      </c>
      <c r="B154" s="93" t="s">
        <v>494</v>
      </c>
      <c r="C154" s="97" t="s">
        <v>62</v>
      </c>
      <c r="D154" s="206" t="s">
        <v>504</v>
      </c>
      <c r="E154" s="104">
        <f t="shared" si="35"/>
        <v>1200000</v>
      </c>
      <c r="F154" s="92">
        <f>F155</f>
        <v>1200000</v>
      </c>
      <c r="G154" s="92"/>
      <c r="H154" s="92"/>
      <c r="I154" s="92"/>
      <c r="J154" s="104"/>
      <c r="K154" s="92"/>
      <c r="L154" s="92"/>
      <c r="M154" s="92"/>
      <c r="N154" s="92"/>
      <c r="O154" s="92"/>
      <c r="P154" s="14">
        <f t="shared" si="29"/>
        <v>1200000</v>
      </c>
    </row>
    <row r="155" spans="1:16" s="85" customFormat="1" ht="114.75" x14ac:dyDescent="0.2">
      <c r="A155" s="256"/>
      <c r="B155" s="93"/>
      <c r="C155" s="97"/>
      <c r="D155" s="191" t="s">
        <v>478</v>
      </c>
      <c r="E155" s="15">
        <f t="shared" si="35"/>
        <v>1200000</v>
      </c>
      <c r="F155" s="13">
        <v>1200000</v>
      </c>
      <c r="G155" s="92"/>
      <c r="H155" s="92"/>
      <c r="I155" s="92"/>
      <c r="J155" s="104"/>
      <c r="K155" s="92"/>
      <c r="L155" s="92"/>
      <c r="M155" s="92"/>
      <c r="N155" s="92"/>
      <c r="O155" s="92"/>
      <c r="P155" s="14">
        <f t="shared" si="29"/>
        <v>1200000</v>
      </c>
    </row>
    <row r="156" spans="1:16" s="85" customFormat="1" ht="25.5" x14ac:dyDescent="0.2">
      <c r="A156" s="256" t="s">
        <v>500</v>
      </c>
      <c r="B156" s="93" t="s">
        <v>495</v>
      </c>
      <c r="C156" s="97" t="s">
        <v>62</v>
      </c>
      <c r="D156" s="206" t="s">
        <v>505</v>
      </c>
      <c r="E156" s="104">
        <f t="shared" si="35"/>
        <v>100000</v>
      </c>
      <c r="F156" s="92">
        <f>F157</f>
        <v>100000</v>
      </c>
      <c r="G156" s="92"/>
      <c r="H156" s="92"/>
      <c r="I156" s="92"/>
      <c r="J156" s="104"/>
      <c r="K156" s="92"/>
      <c r="L156" s="92"/>
      <c r="M156" s="92"/>
      <c r="N156" s="92"/>
      <c r="O156" s="92"/>
      <c r="P156" s="14">
        <f t="shared" si="29"/>
        <v>100000</v>
      </c>
    </row>
    <row r="157" spans="1:16" s="85" customFormat="1" ht="114.75" x14ac:dyDescent="0.2">
      <c r="A157" s="256"/>
      <c r="B157" s="93"/>
      <c r="C157" s="97"/>
      <c r="D157" s="191" t="s">
        <v>478</v>
      </c>
      <c r="E157" s="15">
        <f t="shared" si="35"/>
        <v>100000</v>
      </c>
      <c r="F157" s="13">
        <v>100000</v>
      </c>
      <c r="G157" s="92"/>
      <c r="H157" s="92"/>
      <c r="I157" s="92"/>
      <c r="J157" s="104"/>
      <c r="K157" s="92"/>
      <c r="L157" s="92"/>
      <c r="M157" s="92"/>
      <c r="N157" s="92"/>
      <c r="O157" s="92"/>
      <c r="P157" s="14">
        <f t="shared" si="29"/>
        <v>100000</v>
      </c>
    </row>
    <row r="158" spans="1:16" s="85" customFormat="1" ht="38.25" x14ac:dyDescent="0.2">
      <c r="A158" s="256" t="s">
        <v>501</v>
      </c>
      <c r="B158" s="93" t="s">
        <v>496</v>
      </c>
      <c r="C158" s="97" t="s">
        <v>62</v>
      </c>
      <c r="D158" s="206" t="s">
        <v>506</v>
      </c>
      <c r="E158" s="104">
        <f t="shared" si="35"/>
        <v>100000</v>
      </c>
      <c r="F158" s="92">
        <f>F159</f>
        <v>100000</v>
      </c>
      <c r="G158" s="92"/>
      <c r="H158" s="92"/>
      <c r="I158" s="92"/>
      <c r="J158" s="104"/>
      <c r="K158" s="92"/>
      <c r="L158" s="92"/>
      <c r="M158" s="92"/>
      <c r="N158" s="92"/>
      <c r="O158" s="92"/>
      <c r="P158" s="14">
        <f t="shared" si="29"/>
        <v>100000</v>
      </c>
    </row>
    <row r="159" spans="1:16" s="85" customFormat="1" ht="114.75" x14ac:dyDescent="0.2">
      <c r="A159" s="256"/>
      <c r="B159" s="93"/>
      <c r="C159" s="97"/>
      <c r="D159" s="191" t="s">
        <v>478</v>
      </c>
      <c r="E159" s="15">
        <f t="shared" si="35"/>
        <v>100000</v>
      </c>
      <c r="F159" s="13">
        <v>100000</v>
      </c>
      <c r="G159" s="92"/>
      <c r="H159" s="92"/>
      <c r="I159" s="92"/>
      <c r="J159" s="104"/>
      <c r="K159" s="92"/>
      <c r="L159" s="92"/>
      <c r="M159" s="92"/>
      <c r="N159" s="92"/>
      <c r="O159" s="92"/>
      <c r="P159" s="14">
        <f t="shared" si="29"/>
        <v>100000</v>
      </c>
    </row>
    <row r="160" spans="1:16" ht="25.5" x14ac:dyDescent="0.2">
      <c r="A160" s="255" t="s">
        <v>306</v>
      </c>
      <c r="B160" s="34" t="s">
        <v>172</v>
      </c>
      <c r="C160" s="34" t="s">
        <v>62</v>
      </c>
      <c r="D160" s="67" t="s">
        <v>454</v>
      </c>
      <c r="E160" s="15">
        <f>F160+I160</f>
        <v>10010900</v>
      </c>
      <c r="F160" s="13">
        <f t="shared" ref="F160:O160" si="36">SUM(F161:F162)</f>
        <v>10010900</v>
      </c>
      <c r="G160" s="13">
        <f t="shared" si="36"/>
        <v>6824000</v>
      </c>
      <c r="H160" s="13">
        <f t="shared" si="36"/>
        <v>1027400</v>
      </c>
      <c r="I160" s="13">
        <f t="shared" si="36"/>
        <v>0</v>
      </c>
      <c r="J160" s="15">
        <f>K160+N160</f>
        <v>1911900</v>
      </c>
      <c r="K160" s="13">
        <f t="shared" si="36"/>
        <v>211900</v>
      </c>
      <c r="L160" s="13">
        <f t="shared" si="36"/>
        <v>14900</v>
      </c>
      <c r="M160" s="13">
        <f t="shared" si="36"/>
        <v>105200</v>
      </c>
      <c r="N160" s="13">
        <f t="shared" si="36"/>
        <v>1700000</v>
      </c>
      <c r="O160" s="13">
        <f t="shared" si="36"/>
        <v>1700000</v>
      </c>
      <c r="P160" s="14">
        <f>E160+J160</f>
        <v>11922800</v>
      </c>
    </row>
    <row r="161" spans="1:16" s="85" customFormat="1" ht="27.6" customHeight="1" x14ac:dyDescent="0.2">
      <c r="A161" s="256" t="s">
        <v>307</v>
      </c>
      <c r="B161" s="83" t="s">
        <v>54</v>
      </c>
      <c r="C161" s="83" t="s">
        <v>64</v>
      </c>
      <c r="D161" s="96" t="s">
        <v>305</v>
      </c>
      <c r="E161" s="15">
        <f>F161+I161</f>
        <v>6171400</v>
      </c>
      <c r="F161" s="92">
        <v>6171400</v>
      </c>
      <c r="G161" s="92">
        <v>4570000</v>
      </c>
      <c r="H161" s="92">
        <v>227400</v>
      </c>
      <c r="I161" s="92"/>
      <c r="J161" s="15">
        <f>K161+N161</f>
        <v>211900</v>
      </c>
      <c r="K161" s="92">
        <v>211900</v>
      </c>
      <c r="L161" s="92">
        <v>14900</v>
      </c>
      <c r="M161" s="92">
        <v>105200</v>
      </c>
      <c r="N161" s="13">
        <f>O161</f>
        <v>0</v>
      </c>
      <c r="O161" s="92"/>
      <c r="P161" s="14">
        <f>E161+J161</f>
        <v>6383300</v>
      </c>
    </row>
    <row r="162" spans="1:16" s="85" customFormat="1" x14ac:dyDescent="0.2">
      <c r="A162" s="256" t="s">
        <v>308</v>
      </c>
      <c r="B162" s="83" t="s">
        <v>55</v>
      </c>
      <c r="C162" s="83" t="s">
        <v>62</v>
      </c>
      <c r="D162" s="96" t="s">
        <v>455</v>
      </c>
      <c r="E162" s="15">
        <f>F162+I162</f>
        <v>3839500</v>
      </c>
      <c r="F162" s="92">
        <v>3839500</v>
      </c>
      <c r="G162" s="92">
        <v>2254000</v>
      </c>
      <c r="H162" s="92">
        <v>800000</v>
      </c>
      <c r="I162" s="92"/>
      <c r="J162" s="15">
        <f>K162+N162</f>
        <v>1700000</v>
      </c>
      <c r="K162" s="92"/>
      <c r="L162" s="92"/>
      <c r="M162" s="92"/>
      <c r="N162" s="13">
        <f>O162</f>
        <v>1700000</v>
      </c>
      <c r="O162" s="92">
        <v>1700000</v>
      </c>
      <c r="P162" s="14">
        <f>E162+J162</f>
        <v>5539500</v>
      </c>
    </row>
    <row r="163" spans="1:16" x14ac:dyDescent="0.2">
      <c r="A163" s="255" t="s">
        <v>297</v>
      </c>
      <c r="B163" s="12" t="s">
        <v>296</v>
      </c>
      <c r="C163" s="12"/>
      <c r="D163" s="17" t="s">
        <v>14</v>
      </c>
      <c r="E163" s="15">
        <f t="shared" ref="E163:E175" si="37">F163+I163</f>
        <v>1806000</v>
      </c>
      <c r="F163" s="13">
        <f t="shared" ref="F163:O163" si="38">SUM(F164:F165)</f>
        <v>1806000</v>
      </c>
      <c r="G163" s="13">
        <f t="shared" si="38"/>
        <v>1240000</v>
      </c>
      <c r="H163" s="13">
        <f t="shared" si="38"/>
        <v>200000</v>
      </c>
      <c r="I163" s="13">
        <f t="shared" si="38"/>
        <v>0</v>
      </c>
      <c r="J163" s="15">
        <f t="shared" ref="J163:J175" si="39">K163+N163</f>
        <v>17500</v>
      </c>
      <c r="K163" s="13">
        <f t="shared" si="38"/>
        <v>0</v>
      </c>
      <c r="L163" s="13">
        <f t="shared" si="38"/>
        <v>0</v>
      </c>
      <c r="M163" s="13">
        <f t="shared" si="38"/>
        <v>0</v>
      </c>
      <c r="N163" s="13">
        <f t="shared" si="38"/>
        <v>17500</v>
      </c>
      <c r="O163" s="13">
        <f t="shared" si="38"/>
        <v>17500</v>
      </c>
      <c r="P163" s="14">
        <f t="shared" si="29"/>
        <v>1823500</v>
      </c>
    </row>
    <row r="164" spans="1:16" s="79" customFormat="1" ht="25.5" x14ac:dyDescent="0.2">
      <c r="A164" s="256" t="s">
        <v>300</v>
      </c>
      <c r="B164" s="90" t="s">
        <v>299</v>
      </c>
      <c r="C164" s="90" t="s">
        <v>1</v>
      </c>
      <c r="D164" s="70" t="s">
        <v>298</v>
      </c>
      <c r="E164" s="15">
        <f t="shared" si="37"/>
        <v>1766000</v>
      </c>
      <c r="F164" s="92">
        <v>1766000</v>
      </c>
      <c r="G164" s="92">
        <v>1240000</v>
      </c>
      <c r="H164" s="92">
        <v>200000</v>
      </c>
      <c r="I164" s="92"/>
      <c r="J164" s="15">
        <f t="shared" si="39"/>
        <v>17500</v>
      </c>
      <c r="K164" s="92"/>
      <c r="L164" s="92"/>
      <c r="M164" s="92"/>
      <c r="N164" s="13">
        <f>O164</f>
        <v>17500</v>
      </c>
      <c r="O164" s="92">
        <v>17500</v>
      </c>
      <c r="P164" s="14">
        <f t="shared" ref="P164:P284" si="40">E164+J164</f>
        <v>1783500</v>
      </c>
    </row>
    <row r="165" spans="1:16" s="79" customFormat="1" x14ac:dyDescent="0.2">
      <c r="A165" s="256" t="s">
        <v>433</v>
      </c>
      <c r="B165" s="90" t="s">
        <v>432</v>
      </c>
      <c r="C165" s="90" t="s">
        <v>1</v>
      </c>
      <c r="D165" s="180" t="s">
        <v>434</v>
      </c>
      <c r="E165" s="15">
        <f t="shared" si="37"/>
        <v>40000</v>
      </c>
      <c r="F165" s="92">
        <v>40000</v>
      </c>
      <c r="G165" s="92"/>
      <c r="H165" s="92"/>
      <c r="I165" s="92"/>
      <c r="J165" s="15">
        <f t="shared" si="39"/>
        <v>0</v>
      </c>
      <c r="K165" s="92"/>
      <c r="L165" s="92"/>
      <c r="M165" s="92"/>
      <c r="N165" s="92"/>
      <c r="O165" s="92"/>
      <c r="P165" s="14">
        <f t="shared" si="40"/>
        <v>40000</v>
      </c>
    </row>
    <row r="166" spans="1:16" s="7" customFormat="1" x14ac:dyDescent="0.2">
      <c r="A166" s="255" t="s">
        <v>301</v>
      </c>
      <c r="B166" s="34" t="s">
        <v>171</v>
      </c>
      <c r="C166" s="34"/>
      <c r="D166" s="68" t="s">
        <v>165</v>
      </c>
      <c r="E166" s="15">
        <f t="shared" si="37"/>
        <v>180000</v>
      </c>
      <c r="F166" s="13">
        <f>F167</f>
        <v>180000</v>
      </c>
      <c r="G166" s="13">
        <f>G167</f>
        <v>0</v>
      </c>
      <c r="H166" s="13">
        <f>H167</f>
        <v>0</v>
      </c>
      <c r="I166" s="13">
        <f>I167</f>
        <v>0</v>
      </c>
      <c r="J166" s="15">
        <f t="shared" si="39"/>
        <v>0</v>
      </c>
      <c r="K166" s="13">
        <f>K167</f>
        <v>0</v>
      </c>
      <c r="L166" s="13">
        <f>L167</f>
        <v>0</v>
      </c>
      <c r="M166" s="13">
        <f>M167</f>
        <v>0</v>
      </c>
      <c r="N166" s="13">
        <f>N167</f>
        <v>0</v>
      </c>
      <c r="O166" s="13">
        <f>O167</f>
        <v>0</v>
      </c>
      <c r="P166" s="14">
        <f t="shared" si="40"/>
        <v>180000</v>
      </c>
    </row>
    <row r="167" spans="1:16" s="79" customFormat="1" ht="15.75" x14ac:dyDescent="0.25">
      <c r="A167" s="256" t="s">
        <v>303</v>
      </c>
      <c r="B167" s="90" t="s">
        <v>302</v>
      </c>
      <c r="C167" s="90" t="s">
        <v>1</v>
      </c>
      <c r="D167" s="106" t="s">
        <v>158</v>
      </c>
      <c r="E167" s="104">
        <f t="shared" si="37"/>
        <v>180000</v>
      </c>
      <c r="F167" s="92">
        <v>180000</v>
      </c>
      <c r="G167" s="92"/>
      <c r="H167" s="92"/>
      <c r="I167" s="92"/>
      <c r="J167" s="104">
        <f>K167+N167</f>
        <v>0</v>
      </c>
      <c r="K167" s="92"/>
      <c r="L167" s="92"/>
      <c r="M167" s="92"/>
      <c r="N167" s="92"/>
      <c r="O167" s="92"/>
      <c r="P167" s="105">
        <f>E167+J167</f>
        <v>180000</v>
      </c>
    </row>
    <row r="168" spans="1:16" hidden="1" x14ac:dyDescent="0.2">
      <c r="A168" s="255">
        <v>1513500</v>
      </c>
      <c r="B168" s="12" t="s">
        <v>25</v>
      </c>
      <c r="C168" s="12" t="s">
        <v>1</v>
      </c>
      <c r="D168" s="58" t="s">
        <v>152</v>
      </c>
      <c r="E168" s="15">
        <f t="shared" si="37"/>
        <v>0</v>
      </c>
      <c r="F168" s="13"/>
      <c r="G168" s="13"/>
      <c r="H168" s="13"/>
      <c r="I168" s="13"/>
      <c r="J168" s="15">
        <f t="shared" si="39"/>
        <v>0</v>
      </c>
      <c r="K168" s="13"/>
      <c r="L168" s="13"/>
      <c r="M168" s="13"/>
      <c r="N168" s="13"/>
      <c r="O168" s="13"/>
      <c r="P168" s="14">
        <f t="shared" si="40"/>
        <v>0</v>
      </c>
    </row>
    <row r="169" spans="1:16" ht="38.25" x14ac:dyDescent="0.2">
      <c r="A169" s="255" t="s">
        <v>304</v>
      </c>
      <c r="B169" s="34" t="s">
        <v>33</v>
      </c>
      <c r="C169" s="34" t="s">
        <v>1</v>
      </c>
      <c r="D169" s="67" t="s">
        <v>99</v>
      </c>
      <c r="E169" s="15">
        <f t="shared" si="37"/>
        <v>1000000</v>
      </c>
      <c r="F169" s="13">
        <v>1000000</v>
      </c>
      <c r="G169" s="13"/>
      <c r="H169" s="13"/>
      <c r="I169" s="13"/>
      <c r="J169" s="15">
        <f t="shared" si="39"/>
        <v>0</v>
      </c>
      <c r="K169" s="13"/>
      <c r="L169" s="13"/>
      <c r="M169" s="13"/>
      <c r="N169" s="13"/>
      <c r="O169" s="13"/>
      <c r="P169" s="14">
        <f t="shared" si="40"/>
        <v>1000000</v>
      </c>
    </row>
    <row r="170" spans="1:16" ht="43.5" customHeight="1" x14ac:dyDescent="0.2">
      <c r="A170" s="255" t="s">
        <v>309</v>
      </c>
      <c r="B170" s="12" t="s">
        <v>53</v>
      </c>
      <c r="C170" s="12" t="s">
        <v>62</v>
      </c>
      <c r="D170" s="58" t="s">
        <v>456</v>
      </c>
      <c r="E170" s="15">
        <f t="shared" si="37"/>
        <v>1298900</v>
      </c>
      <c r="F170" s="13">
        <v>1298900</v>
      </c>
      <c r="G170" s="13">
        <f t="shared" ref="G170:O170" si="41">SUM(G171)</f>
        <v>0</v>
      </c>
      <c r="H170" s="13">
        <f t="shared" si="41"/>
        <v>0</v>
      </c>
      <c r="I170" s="13">
        <f t="shared" si="41"/>
        <v>0</v>
      </c>
      <c r="J170" s="15">
        <f t="shared" si="39"/>
        <v>0</v>
      </c>
      <c r="K170" s="13">
        <f t="shared" si="41"/>
        <v>0</v>
      </c>
      <c r="L170" s="13">
        <f t="shared" si="41"/>
        <v>0</v>
      </c>
      <c r="M170" s="13">
        <f t="shared" si="41"/>
        <v>0</v>
      </c>
      <c r="N170" s="13">
        <f t="shared" si="41"/>
        <v>0</v>
      </c>
      <c r="O170" s="13">
        <f t="shared" si="41"/>
        <v>0</v>
      </c>
      <c r="P170" s="14">
        <f t="shared" si="40"/>
        <v>1298900</v>
      </c>
    </row>
    <row r="171" spans="1:16" s="85" customFormat="1" ht="28.9" hidden="1" customHeight="1" x14ac:dyDescent="0.2">
      <c r="A171" s="256" t="s">
        <v>457</v>
      </c>
      <c r="B171" s="83" t="s">
        <v>310</v>
      </c>
      <c r="C171" s="83" t="s">
        <v>62</v>
      </c>
      <c r="D171" s="96" t="s">
        <v>305</v>
      </c>
      <c r="E171" s="15">
        <f t="shared" si="37"/>
        <v>0</v>
      </c>
      <c r="F171" s="92"/>
      <c r="G171" s="92"/>
      <c r="H171" s="92"/>
      <c r="I171" s="92"/>
      <c r="J171" s="15">
        <f t="shared" si="39"/>
        <v>0</v>
      </c>
      <c r="K171" s="92"/>
      <c r="L171" s="92"/>
      <c r="M171" s="92"/>
      <c r="N171" s="92"/>
      <c r="O171" s="92"/>
      <c r="P171" s="14">
        <f t="shared" si="40"/>
        <v>0</v>
      </c>
    </row>
    <row r="172" spans="1:16" s="7" customFormat="1" x14ac:dyDescent="0.2">
      <c r="A172" s="255" t="s">
        <v>458</v>
      </c>
      <c r="B172" s="12" t="s">
        <v>459</v>
      </c>
      <c r="C172" s="12"/>
      <c r="D172" s="58" t="s">
        <v>18</v>
      </c>
      <c r="E172" s="15">
        <f>E173</f>
        <v>199600</v>
      </c>
      <c r="F172" s="15">
        <f t="shared" ref="F172:O172" si="42">F173</f>
        <v>199600</v>
      </c>
      <c r="G172" s="15">
        <f t="shared" si="42"/>
        <v>0</v>
      </c>
      <c r="H172" s="15">
        <f t="shared" si="42"/>
        <v>0</v>
      </c>
      <c r="I172" s="15">
        <f t="shared" si="42"/>
        <v>0</v>
      </c>
      <c r="J172" s="15">
        <f t="shared" si="42"/>
        <v>0</v>
      </c>
      <c r="K172" s="15">
        <f t="shared" si="42"/>
        <v>0</v>
      </c>
      <c r="L172" s="15">
        <f t="shared" si="42"/>
        <v>0</v>
      </c>
      <c r="M172" s="15">
        <f t="shared" si="42"/>
        <v>0</v>
      </c>
      <c r="N172" s="15">
        <f t="shared" si="42"/>
        <v>0</v>
      </c>
      <c r="O172" s="15">
        <f t="shared" si="42"/>
        <v>0</v>
      </c>
      <c r="P172" s="14">
        <f>E172+J172</f>
        <v>199600</v>
      </c>
    </row>
    <row r="173" spans="1:16" s="85" customFormat="1" ht="25.5" x14ac:dyDescent="0.2">
      <c r="A173" s="256" t="s">
        <v>460</v>
      </c>
      <c r="B173" s="83" t="s">
        <v>461</v>
      </c>
      <c r="C173" s="83" t="s">
        <v>140</v>
      </c>
      <c r="D173" s="91" t="s">
        <v>486</v>
      </c>
      <c r="E173" s="15">
        <f>F173+I173</f>
        <v>199600</v>
      </c>
      <c r="F173" s="92">
        <v>199600</v>
      </c>
      <c r="G173" s="92"/>
      <c r="H173" s="92"/>
      <c r="I173" s="92"/>
      <c r="J173" s="15">
        <f>K173+N173</f>
        <v>0</v>
      </c>
      <c r="K173" s="92"/>
      <c r="L173" s="92"/>
      <c r="M173" s="92"/>
      <c r="N173" s="92"/>
      <c r="O173" s="92"/>
      <c r="P173" s="14">
        <f>E173+J173</f>
        <v>199600</v>
      </c>
    </row>
    <row r="174" spans="1:16" x14ac:dyDescent="0.2">
      <c r="A174" s="255" t="s">
        <v>462</v>
      </c>
      <c r="B174" s="30" t="s">
        <v>463</v>
      </c>
      <c r="C174" s="30" t="s">
        <v>16</v>
      </c>
      <c r="D174" s="57" t="s">
        <v>17</v>
      </c>
      <c r="E174" s="15">
        <f t="shared" si="37"/>
        <v>100000</v>
      </c>
      <c r="F174" s="13">
        <v>100000</v>
      </c>
      <c r="G174" s="13">
        <v>26514</v>
      </c>
      <c r="H174" s="13"/>
      <c r="I174" s="13"/>
      <c r="J174" s="15">
        <f t="shared" si="39"/>
        <v>0</v>
      </c>
      <c r="K174" s="13"/>
      <c r="L174" s="13"/>
      <c r="M174" s="13"/>
      <c r="N174" s="13"/>
      <c r="O174" s="13"/>
      <c r="P174" s="14">
        <f t="shared" si="40"/>
        <v>100000</v>
      </c>
    </row>
    <row r="175" spans="1:16" hidden="1" x14ac:dyDescent="0.2">
      <c r="A175" s="255">
        <v>1518600</v>
      </c>
      <c r="B175" s="43" t="s">
        <v>30</v>
      </c>
      <c r="C175" s="44" t="s">
        <v>151</v>
      </c>
      <c r="D175" s="69" t="s">
        <v>152</v>
      </c>
      <c r="E175" s="15">
        <f t="shared" si="37"/>
        <v>0</v>
      </c>
      <c r="F175" s="13"/>
      <c r="G175" s="13"/>
      <c r="H175" s="13"/>
      <c r="I175" s="13"/>
      <c r="J175" s="15">
        <f t="shared" si="39"/>
        <v>0</v>
      </c>
      <c r="K175" s="13"/>
      <c r="L175" s="13"/>
      <c r="M175" s="13"/>
      <c r="N175" s="13"/>
      <c r="O175" s="13"/>
      <c r="P175" s="14">
        <f t="shared" si="40"/>
        <v>0</v>
      </c>
    </row>
    <row r="176" spans="1:16" s="170" customFormat="1" ht="89.25" x14ac:dyDescent="0.2">
      <c r="A176" s="258" t="s">
        <v>507</v>
      </c>
      <c r="B176" s="208" t="s">
        <v>491</v>
      </c>
      <c r="C176" s="34" t="s">
        <v>1</v>
      </c>
      <c r="D176" s="69" t="s">
        <v>508</v>
      </c>
      <c r="E176" s="15">
        <f>F176+I176</f>
        <v>1170513</v>
      </c>
      <c r="F176" s="13">
        <v>1170513</v>
      </c>
      <c r="G176" s="13"/>
      <c r="H176" s="13"/>
      <c r="I176" s="13"/>
      <c r="J176" s="15"/>
      <c r="K176" s="13"/>
      <c r="L176" s="13"/>
      <c r="M176" s="13"/>
      <c r="N176" s="13"/>
      <c r="O176" s="13"/>
      <c r="P176" s="14">
        <f t="shared" ref="P176:P182" si="43">E176+J176</f>
        <v>1170513</v>
      </c>
    </row>
    <row r="177" spans="1:16" s="170" customFormat="1" ht="89.25" x14ac:dyDescent="0.2">
      <c r="A177" s="258"/>
      <c r="B177" s="36"/>
      <c r="C177" s="30"/>
      <c r="D177" s="191" t="s">
        <v>475</v>
      </c>
      <c r="E177" s="15">
        <f>F177+I177</f>
        <v>1170513</v>
      </c>
      <c r="F177" s="13">
        <f>F176</f>
        <v>1170513</v>
      </c>
      <c r="G177" s="13"/>
      <c r="H177" s="13"/>
      <c r="I177" s="13"/>
      <c r="J177" s="15"/>
      <c r="K177" s="13"/>
      <c r="L177" s="13"/>
      <c r="M177" s="13"/>
      <c r="N177" s="13"/>
      <c r="O177" s="13"/>
      <c r="P177" s="14">
        <f t="shared" si="43"/>
        <v>1170513</v>
      </c>
    </row>
    <row r="178" spans="1:16" s="7" customFormat="1" x14ac:dyDescent="0.2">
      <c r="A178" s="255" t="s">
        <v>467</v>
      </c>
      <c r="B178" s="12" t="s">
        <v>466</v>
      </c>
      <c r="C178" s="12"/>
      <c r="D178" s="56" t="s">
        <v>295</v>
      </c>
      <c r="E178" s="15">
        <f>F178+I178</f>
        <v>3032998</v>
      </c>
      <c r="F178" s="13">
        <f>F179</f>
        <v>3032998</v>
      </c>
      <c r="G178" s="13"/>
      <c r="H178" s="13"/>
      <c r="I178" s="13"/>
      <c r="J178" s="15">
        <f>K178+N178</f>
        <v>250000</v>
      </c>
      <c r="K178" s="13"/>
      <c r="L178" s="13"/>
      <c r="M178" s="13"/>
      <c r="N178" s="13">
        <f>O178</f>
        <v>250000</v>
      </c>
      <c r="O178" s="13">
        <f>O179</f>
        <v>250000</v>
      </c>
      <c r="P178" s="14">
        <f t="shared" si="43"/>
        <v>3282998</v>
      </c>
    </row>
    <row r="179" spans="1:16" s="79" customFormat="1" x14ac:dyDescent="0.2">
      <c r="A179" s="256" t="s">
        <v>468</v>
      </c>
      <c r="B179" s="188" t="s">
        <v>465</v>
      </c>
      <c r="C179" s="83" t="s">
        <v>139</v>
      </c>
      <c r="D179" s="189" t="s">
        <v>464</v>
      </c>
      <c r="E179" s="104">
        <f>F179+I179</f>
        <v>3032998</v>
      </c>
      <c r="F179" s="92">
        <v>3032998</v>
      </c>
      <c r="G179" s="92"/>
      <c r="H179" s="92"/>
      <c r="I179" s="92"/>
      <c r="J179" s="104">
        <f>K179+N179</f>
        <v>250000</v>
      </c>
      <c r="K179" s="92"/>
      <c r="L179" s="92"/>
      <c r="M179" s="92"/>
      <c r="N179" s="92">
        <f>O179</f>
        <v>250000</v>
      </c>
      <c r="O179" s="92">
        <v>250000</v>
      </c>
      <c r="P179" s="105">
        <f t="shared" si="43"/>
        <v>3282998</v>
      </c>
    </row>
    <row r="180" spans="1:16" s="79" customFormat="1" x14ac:dyDescent="0.2">
      <c r="A180" s="256"/>
      <c r="B180" s="188"/>
      <c r="C180" s="83"/>
      <c r="D180" s="314" t="s">
        <v>547</v>
      </c>
      <c r="E180" s="104">
        <f>F180+I180</f>
        <v>225000</v>
      </c>
      <c r="F180" s="92">
        <v>225000</v>
      </c>
      <c r="G180" s="92"/>
      <c r="H180" s="92"/>
      <c r="I180" s="92"/>
      <c r="J180" s="104"/>
      <c r="K180" s="92"/>
      <c r="L180" s="92"/>
      <c r="M180" s="92"/>
      <c r="N180" s="92"/>
      <c r="O180" s="92"/>
      <c r="P180" s="105">
        <f t="shared" si="43"/>
        <v>225000</v>
      </c>
    </row>
    <row r="181" spans="1:16" s="170" customFormat="1" x14ac:dyDescent="0.2">
      <c r="A181" s="258" t="s">
        <v>520</v>
      </c>
      <c r="B181" s="227" t="s">
        <v>206</v>
      </c>
      <c r="C181" s="12"/>
      <c r="D181" s="226" t="s">
        <v>208</v>
      </c>
      <c r="E181" s="15">
        <f>E182</f>
        <v>100000</v>
      </c>
      <c r="F181" s="15">
        <f t="shared" ref="F181:O181" si="44">F182</f>
        <v>100000</v>
      </c>
      <c r="G181" s="15">
        <f t="shared" si="44"/>
        <v>0</v>
      </c>
      <c r="H181" s="15">
        <f t="shared" si="44"/>
        <v>0</v>
      </c>
      <c r="I181" s="15">
        <f t="shared" si="44"/>
        <v>0</v>
      </c>
      <c r="J181" s="15">
        <f t="shared" si="44"/>
        <v>0</v>
      </c>
      <c r="K181" s="15">
        <f t="shared" si="44"/>
        <v>0</v>
      </c>
      <c r="L181" s="15">
        <f t="shared" si="44"/>
        <v>0</v>
      </c>
      <c r="M181" s="15">
        <f t="shared" si="44"/>
        <v>0</v>
      </c>
      <c r="N181" s="15">
        <f t="shared" si="44"/>
        <v>0</v>
      </c>
      <c r="O181" s="15">
        <f t="shared" si="44"/>
        <v>0</v>
      </c>
      <c r="P181" s="14">
        <f t="shared" si="43"/>
        <v>100000</v>
      </c>
    </row>
    <row r="182" spans="1:16" s="79" customFormat="1" x14ac:dyDescent="0.2">
      <c r="A182" s="256" t="s">
        <v>521</v>
      </c>
      <c r="B182" s="188" t="s">
        <v>210</v>
      </c>
      <c r="C182" s="83" t="s">
        <v>144</v>
      </c>
      <c r="D182" s="219" t="s">
        <v>211</v>
      </c>
      <c r="E182" s="104">
        <f>F182+I182</f>
        <v>100000</v>
      </c>
      <c r="F182" s="92">
        <v>100000</v>
      </c>
      <c r="G182" s="92"/>
      <c r="H182" s="92"/>
      <c r="I182" s="92"/>
      <c r="J182" s="104">
        <f>K182+N182</f>
        <v>0</v>
      </c>
      <c r="K182" s="92"/>
      <c r="L182" s="92"/>
      <c r="M182" s="92"/>
      <c r="N182" s="92"/>
      <c r="O182" s="92"/>
      <c r="P182" s="105">
        <f t="shared" si="43"/>
        <v>100000</v>
      </c>
    </row>
    <row r="183" spans="1:16" x14ac:dyDescent="0.2">
      <c r="A183" s="253" t="s">
        <v>194</v>
      </c>
      <c r="B183" s="26"/>
      <c r="C183" s="27"/>
      <c r="D183" s="53" t="s">
        <v>67</v>
      </c>
      <c r="E183" s="10">
        <f>E184</f>
        <v>2436400</v>
      </c>
      <c r="F183" s="10">
        <f t="shared" ref="F183:O183" si="45">F184</f>
        <v>2436400</v>
      </c>
      <c r="G183" s="10">
        <f t="shared" si="45"/>
        <v>1613000</v>
      </c>
      <c r="H183" s="10">
        <f t="shared" si="45"/>
        <v>52800</v>
      </c>
      <c r="I183" s="10">
        <f t="shared" si="45"/>
        <v>0</v>
      </c>
      <c r="J183" s="10">
        <f t="shared" si="45"/>
        <v>600000</v>
      </c>
      <c r="K183" s="10">
        <f t="shared" si="45"/>
        <v>0</v>
      </c>
      <c r="L183" s="10">
        <f t="shared" si="45"/>
        <v>0</v>
      </c>
      <c r="M183" s="10">
        <f t="shared" si="45"/>
        <v>0</v>
      </c>
      <c r="N183" s="10">
        <f t="shared" si="45"/>
        <v>600000</v>
      </c>
      <c r="O183" s="10">
        <f t="shared" si="45"/>
        <v>600000</v>
      </c>
      <c r="P183" s="14">
        <f t="shared" si="40"/>
        <v>3036400</v>
      </c>
    </row>
    <row r="184" spans="1:16" x14ac:dyDescent="0.2">
      <c r="A184" s="255" t="s">
        <v>311</v>
      </c>
      <c r="B184" s="28"/>
      <c r="C184" s="27"/>
      <c r="D184" s="54" t="s">
        <v>67</v>
      </c>
      <c r="E184" s="10">
        <f>E185+E187+E186</f>
        <v>2436400</v>
      </c>
      <c r="F184" s="10">
        <f t="shared" ref="F184:O184" si="46">F185+F187+F186</f>
        <v>2436400</v>
      </c>
      <c r="G184" s="10">
        <f t="shared" si="46"/>
        <v>1613000</v>
      </c>
      <c r="H184" s="10">
        <f t="shared" si="46"/>
        <v>52800</v>
      </c>
      <c r="I184" s="10">
        <f t="shared" si="46"/>
        <v>0</v>
      </c>
      <c r="J184" s="10">
        <f t="shared" si="46"/>
        <v>600000</v>
      </c>
      <c r="K184" s="10">
        <f t="shared" si="46"/>
        <v>0</v>
      </c>
      <c r="L184" s="10">
        <f t="shared" si="46"/>
        <v>0</v>
      </c>
      <c r="M184" s="10">
        <f t="shared" si="46"/>
        <v>0</v>
      </c>
      <c r="N184" s="10">
        <f t="shared" si="46"/>
        <v>600000</v>
      </c>
      <c r="O184" s="10">
        <f t="shared" si="46"/>
        <v>600000</v>
      </c>
      <c r="P184" s="10">
        <f>P185+P187+P186</f>
        <v>3036400</v>
      </c>
    </row>
    <row r="185" spans="1:16" s="7" customFormat="1" ht="25.5" x14ac:dyDescent="0.2">
      <c r="A185" s="260" t="s">
        <v>312</v>
      </c>
      <c r="B185" s="115" t="s">
        <v>214</v>
      </c>
      <c r="C185" s="115" t="s">
        <v>138</v>
      </c>
      <c r="D185" s="55" t="s">
        <v>213</v>
      </c>
      <c r="E185" s="15">
        <f>F185+I185</f>
        <v>2166400</v>
      </c>
      <c r="F185" s="13">
        <v>2166400</v>
      </c>
      <c r="G185" s="13">
        <v>1613000</v>
      </c>
      <c r="H185" s="13">
        <v>52800</v>
      </c>
      <c r="I185" s="13"/>
      <c r="J185" s="15">
        <f>K185+N185</f>
        <v>0</v>
      </c>
      <c r="K185" s="13"/>
      <c r="L185" s="13"/>
      <c r="M185" s="13"/>
      <c r="N185" s="13">
        <f>O185</f>
        <v>0</v>
      </c>
      <c r="O185" s="13"/>
      <c r="P185" s="14">
        <f t="shared" si="40"/>
        <v>2166400</v>
      </c>
    </row>
    <row r="186" spans="1:16" s="7" customFormat="1" ht="38.25" x14ac:dyDescent="0.2">
      <c r="A186" s="267" t="s">
        <v>526</v>
      </c>
      <c r="B186" s="214" t="s">
        <v>59</v>
      </c>
      <c r="C186" s="214" t="s">
        <v>154</v>
      </c>
      <c r="D186" s="228" t="s">
        <v>525</v>
      </c>
      <c r="E186" s="15">
        <f>F186+I186</f>
        <v>220000</v>
      </c>
      <c r="F186" s="229">
        <v>220000</v>
      </c>
      <c r="G186" s="229"/>
      <c r="H186" s="229"/>
      <c r="I186" s="229"/>
      <c r="J186" s="15">
        <f>K186+N186</f>
        <v>600000</v>
      </c>
      <c r="K186" s="229"/>
      <c r="L186" s="229"/>
      <c r="M186" s="229"/>
      <c r="N186" s="13">
        <f>O186</f>
        <v>600000</v>
      </c>
      <c r="O186" s="229">
        <v>600000</v>
      </c>
      <c r="P186" s="14">
        <f t="shared" si="40"/>
        <v>820000</v>
      </c>
    </row>
    <row r="187" spans="1:16" s="7" customFormat="1" ht="15.75" x14ac:dyDescent="0.25">
      <c r="A187" s="268" t="s">
        <v>313</v>
      </c>
      <c r="B187" s="230" t="s">
        <v>187</v>
      </c>
      <c r="C187" s="231"/>
      <c r="D187" s="118" t="s">
        <v>185</v>
      </c>
      <c r="E187" s="116">
        <f>E188</f>
        <v>50000</v>
      </c>
      <c r="F187" s="116">
        <f t="shared" ref="F187:O187" si="47">F188</f>
        <v>50000</v>
      </c>
      <c r="G187" s="116">
        <f t="shared" si="47"/>
        <v>0</v>
      </c>
      <c r="H187" s="116">
        <f t="shared" si="47"/>
        <v>0</v>
      </c>
      <c r="I187" s="116">
        <f t="shared" si="47"/>
        <v>0</v>
      </c>
      <c r="J187" s="116">
        <f t="shared" si="47"/>
        <v>0</v>
      </c>
      <c r="K187" s="116">
        <f t="shared" si="47"/>
        <v>0</v>
      </c>
      <c r="L187" s="116">
        <f t="shared" si="47"/>
        <v>0</v>
      </c>
      <c r="M187" s="116">
        <f t="shared" si="47"/>
        <v>0</v>
      </c>
      <c r="N187" s="116">
        <f t="shared" si="47"/>
        <v>0</v>
      </c>
      <c r="O187" s="116">
        <f t="shared" si="47"/>
        <v>0</v>
      </c>
      <c r="P187" s="14">
        <f t="shared" si="40"/>
        <v>50000</v>
      </c>
    </row>
    <row r="188" spans="1:16" s="79" customFormat="1" ht="15.75" x14ac:dyDescent="0.25">
      <c r="A188" s="256" t="s">
        <v>314</v>
      </c>
      <c r="B188" s="101" t="s">
        <v>188</v>
      </c>
      <c r="C188" s="120" t="s">
        <v>1</v>
      </c>
      <c r="D188" s="119" t="s">
        <v>186</v>
      </c>
      <c r="E188" s="121">
        <f>F188</f>
        <v>50000</v>
      </c>
      <c r="F188" s="92">
        <v>50000</v>
      </c>
      <c r="G188" s="92"/>
      <c r="H188" s="92"/>
      <c r="I188" s="92"/>
      <c r="J188" s="104"/>
      <c r="K188" s="92"/>
      <c r="L188" s="92"/>
      <c r="M188" s="92"/>
      <c r="N188" s="92"/>
      <c r="O188" s="92"/>
      <c r="P188" s="14">
        <f t="shared" si="40"/>
        <v>50000</v>
      </c>
    </row>
    <row r="189" spans="1:16" s="7" customFormat="1" x14ac:dyDescent="0.2">
      <c r="A189" s="253">
        <v>1000000</v>
      </c>
      <c r="B189" s="39"/>
      <c r="C189" s="40"/>
      <c r="D189" s="117" t="s">
        <v>68</v>
      </c>
      <c r="E189" s="33">
        <f>E190</f>
        <v>33384661</v>
      </c>
      <c r="F189" s="33">
        <f t="shared" ref="F189:O189" si="48">F190</f>
        <v>33384661</v>
      </c>
      <c r="G189" s="33">
        <f t="shared" si="48"/>
        <v>21317300</v>
      </c>
      <c r="H189" s="33">
        <f t="shared" si="48"/>
        <v>4111100</v>
      </c>
      <c r="I189" s="33">
        <f t="shared" si="48"/>
        <v>0</v>
      </c>
      <c r="J189" s="33">
        <f t="shared" si="48"/>
        <v>6676939</v>
      </c>
      <c r="K189" s="33">
        <f t="shared" si="48"/>
        <v>1930100</v>
      </c>
      <c r="L189" s="33">
        <f t="shared" si="48"/>
        <v>783000</v>
      </c>
      <c r="M189" s="33">
        <f t="shared" si="48"/>
        <v>233800</v>
      </c>
      <c r="N189" s="33">
        <f t="shared" si="48"/>
        <v>4746839</v>
      </c>
      <c r="O189" s="33">
        <f t="shared" si="48"/>
        <v>4746839</v>
      </c>
      <c r="P189" s="14">
        <f t="shared" si="40"/>
        <v>40061600</v>
      </c>
    </row>
    <row r="190" spans="1:16" s="7" customFormat="1" x14ac:dyDescent="0.2">
      <c r="A190" s="255" t="s">
        <v>315</v>
      </c>
      <c r="B190" s="36"/>
      <c r="C190" s="40"/>
      <c r="D190" s="70" t="s">
        <v>120</v>
      </c>
      <c r="E190" s="33">
        <f t="shared" ref="E190:O190" si="49">SUM(E191:E196)</f>
        <v>33384661</v>
      </c>
      <c r="F190" s="33">
        <f t="shared" si="49"/>
        <v>33384661</v>
      </c>
      <c r="G190" s="33">
        <f t="shared" si="49"/>
        <v>21317300</v>
      </c>
      <c r="H190" s="33">
        <f t="shared" si="49"/>
        <v>4111100</v>
      </c>
      <c r="I190" s="33">
        <f t="shared" si="49"/>
        <v>0</v>
      </c>
      <c r="J190" s="33">
        <f t="shared" si="49"/>
        <v>6676939</v>
      </c>
      <c r="K190" s="33">
        <f t="shared" si="49"/>
        <v>1930100</v>
      </c>
      <c r="L190" s="33">
        <f t="shared" si="49"/>
        <v>783000</v>
      </c>
      <c r="M190" s="33">
        <f t="shared" si="49"/>
        <v>233800</v>
      </c>
      <c r="N190" s="33">
        <f t="shared" si="49"/>
        <v>4746839</v>
      </c>
      <c r="O190" s="33">
        <f t="shared" si="49"/>
        <v>4746839</v>
      </c>
      <c r="P190" s="14">
        <f t="shared" si="40"/>
        <v>40061600</v>
      </c>
    </row>
    <row r="191" spans="1:16" s="7" customFormat="1" ht="25.5" x14ac:dyDescent="0.2">
      <c r="A191" s="255" t="s">
        <v>316</v>
      </c>
      <c r="B191" s="29" t="s">
        <v>214</v>
      </c>
      <c r="C191" s="29" t="s">
        <v>138</v>
      </c>
      <c r="D191" s="55" t="s">
        <v>213</v>
      </c>
      <c r="E191" s="15">
        <f t="shared" ref="E191:E198" si="50">F191+I191</f>
        <v>981961</v>
      </c>
      <c r="F191" s="13">
        <v>981961</v>
      </c>
      <c r="G191" s="13">
        <v>661600</v>
      </c>
      <c r="H191" s="13">
        <v>23200</v>
      </c>
      <c r="I191" s="13"/>
      <c r="J191" s="15">
        <f t="shared" ref="J191:J198" si="51">K191+N191</f>
        <v>397839</v>
      </c>
      <c r="K191" s="13"/>
      <c r="L191" s="13"/>
      <c r="M191" s="13"/>
      <c r="N191" s="13">
        <f t="shared" ref="N191:N198" si="52">O191</f>
        <v>397839</v>
      </c>
      <c r="O191" s="13">
        <v>397839</v>
      </c>
      <c r="P191" s="14">
        <f t="shared" si="40"/>
        <v>1379800</v>
      </c>
    </row>
    <row r="192" spans="1:16" ht="25.5" x14ac:dyDescent="0.2">
      <c r="A192" s="255" t="s">
        <v>327</v>
      </c>
      <c r="B192" s="30" t="s">
        <v>326</v>
      </c>
      <c r="C192" s="30" t="s">
        <v>156</v>
      </c>
      <c r="D192" s="58" t="s">
        <v>325</v>
      </c>
      <c r="E192" s="15">
        <f>F192+I192</f>
        <v>13974500</v>
      </c>
      <c r="F192" s="13">
        <v>13974500</v>
      </c>
      <c r="G192" s="13">
        <v>10600700</v>
      </c>
      <c r="H192" s="13">
        <v>848000</v>
      </c>
      <c r="I192" s="13"/>
      <c r="J192" s="15">
        <f>K192+N192</f>
        <v>2653100</v>
      </c>
      <c r="K192" s="13">
        <v>1290000</v>
      </c>
      <c r="L192" s="13">
        <v>730000</v>
      </c>
      <c r="M192" s="13">
        <v>16500</v>
      </c>
      <c r="N192" s="13">
        <f>O192</f>
        <v>1363100</v>
      </c>
      <c r="O192" s="13">
        <v>1363100</v>
      </c>
      <c r="P192" s="14">
        <f>E192+J192</f>
        <v>16627600</v>
      </c>
    </row>
    <row r="193" spans="1:16" x14ac:dyDescent="0.2">
      <c r="A193" s="255" t="s">
        <v>319</v>
      </c>
      <c r="B193" s="30" t="s">
        <v>318</v>
      </c>
      <c r="C193" s="30" t="s">
        <v>69</v>
      </c>
      <c r="D193" s="58" t="s">
        <v>317</v>
      </c>
      <c r="E193" s="15">
        <f t="shared" si="50"/>
        <v>4692800</v>
      </c>
      <c r="F193" s="13">
        <v>4692800</v>
      </c>
      <c r="G193" s="13">
        <v>3187100</v>
      </c>
      <c r="H193" s="13">
        <v>442100</v>
      </c>
      <c r="I193" s="13"/>
      <c r="J193" s="15">
        <f t="shared" si="51"/>
        <v>500000</v>
      </c>
      <c r="K193" s="13"/>
      <c r="L193" s="13"/>
      <c r="M193" s="13"/>
      <c r="N193" s="13">
        <f t="shared" si="52"/>
        <v>500000</v>
      </c>
      <c r="O193" s="13">
        <v>500000</v>
      </c>
      <c r="P193" s="14">
        <f t="shared" si="40"/>
        <v>5192800</v>
      </c>
    </row>
    <row r="194" spans="1:16" x14ac:dyDescent="0.2">
      <c r="A194" s="255" t="s">
        <v>322</v>
      </c>
      <c r="B194" s="12" t="s">
        <v>321</v>
      </c>
      <c r="C194" s="12" t="s">
        <v>69</v>
      </c>
      <c r="D194" s="66" t="s">
        <v>320</v>
      </c>
      <c r="E194" s="15">
        <f>F194+I194</f>
        <v>2579500</v>
      </c>
      <c r="F194" s="13">
        <v>2579500</v>
      </c>
      <c r="G194" s="13">
        <v>1693600</v>
      </c>
      <c r="H194" s="13">
        <v>357500</v>
      </c>
      <c r="I194" s="13"/>
      <c r="J194" s="15">
        <f t="shared" si="51"/>
        <v>745400</v>
      </c>
      <c r="K194" s="13">
        <v>35100</v>
      </c>
      <c r="L194" s="13">
        <v>3000</v>
      </c>
      <c r="M194" s="13">
        <v>7300</v>
      </c>
      <c r="N194" s="13">
        <f t="shared" si="52"/>
        <v>710300</v>
      </c>
      <c r="O194" s="13">
        <v>710300</v>
      </c>
      <c r="P194" s="14">
        <f t="shared" si="40"/>
        <v>3324900</v>
      </c>
    </row>
    <row r="195" spans="1:16" ht="25.5" x14ac:dyDescent="0.2">
      <c r="A195" s="255" t="s">
        <v>324</v>
      </c>
      <c r="B195" s="30" t="s">
        <v>56</v>
      </c>
      <c r="C195" s="30" t="s">
        <v>70</v>
      </c>
      <c r="D195" s="62" t="s">
        <v>323</v>
      </c>
      <c r="E195" s="15">
        <f t="shared" si="50"/>
        <v>7464800</v>
      </c>
      <c r="F195" s="13">
        <v>7464800</v>
      </c>
      <c r="G195" s="13">
        <v>3920400</v>
      </c>
      <c r="H195" s="13">
        <v>2405400</v>
      </c>
      <c r="I195" s="13"/>
      <c r="J195" s="15">
        <f t="shared" si="51"/>
        <v>2170900</v>
      </c>
      <c r="K195" s="13">
        <v>605000</v>
      </c>
      <c r="L195" s="13">
        <v>50000</v>
      </c>
      <c r="M195" s="13">
        <v>210000</v>
      </c>
      <c r="N195" s="13">
        <f t="shared" si="52"/>
        <v>1565900</v>
      </c>
      <c r="O195" s="13">
        <v>1565900</v>
      </c>
      <c r="P195" s="14">
        <f t="shared" si="40"/>
        <v>9635700</v>
      </c>
    </row>
    <row r="196" spans="1:16" x14ac:dyDescent="0.2">
      <c r="A196" s="255" t="s">
        <v>330</v>
      </c>
      <c r="B196" s="30" t="s">
        <v>329</v>
      </c>
      <c r="C196" s="30"/>
      <c r="D196" s="58" t="s">
        <v>328</v>
      </c>
      <c r="E196" s="15">
        <f t="shared" si="50"/>
        <v>3691100</v>
      </c>
      <c r="F196" s="13">
        <f>F197+F198</f>
        <v>3691100</v>
      </c>
      <c r="G196" s="13">
        <f>G197+G198</f>
        <v>1253900</v>
      </c>
      <c r="H196" s="13">
        <f>H197+H198</f>
        <v>34900</v>
      </c>
      <c r="I196" s="13">
        <f>I197+I198</f>
        <v>0</v>
      </c>
      <c r="J196" s="15">
        <f t="shared" si="51"/>
        <v>209700</v>
      </c>
      <c r="K196" s="13">
        <f>K197+K198</f>
        <v>0</v>
      </c>
      <c r="L196" s="13">
        <f>L197+L198</f>
        <v>0</v>
      </c>
      <c r="M196" s="13">
        <f>M197+M198</f>
        <v>0</v>
      </c>
      <c r="N196" s="13">
        <f t="shared" si="52"/>
        <v>209700</v>
      </c>
      <c r="O196" s="13">
        <f>O197+O198</f>
        <v>209700</v>
      </c>
      <c r="P196" s="14">
        <f t="shared" si="40"/>
        <v>3900800</v>
      </c>
    </row>
    <row r="197" spans="1:16" s="85" customFormat="1" x14ac:dyDescent="0.2">
      <c r="A197" s="256" t="s">
        <v>471</v>
      </c>
      <c r="B197" s="190" t="s">
        <v>469</v>
      </c>
      <c r="C197" s="97" t="s">
        <v>71</v>
      </c>
      <c r="D197" s="96" t="s">
        <v>473</v>
      </c>
      <c r="E197" s="104">
        <f t="shared" si="50"/>
        <v>1691100</v>
      </c>
      <c r="F197" s="92">
        <v>1691100</v>
      </c>
      <c r="G197" s="92">
        <v>1253900</v>
      </c>
      <c r="H197" s="92">
        <v>34900</v>
      </c>
      <c r="I197" s="92"/>
      <c r="J197" s="104">
        <f t="shared" si="51"/>
        <v>209700</v>
      </c>
      <c r="K197" s="92"/>
      <c r="L197" s="92"/>
      <c r="M197" s="92"/>
      <c r="N197" s="92">
        <f t="shared" si="52"/>
        <v>209700</v>
      </c>
      <c r="O197" s="92">
        <v>209700</v>
      </c>
      <c r="P197" s="105">
        <f t="shared" si="40"/>
        <v>1900800</v>
      </c>
    </row>
    <row r="198" spans="1:16" s="85" customFormat="1" x14ac:dyDescent="0.2">
      <c r="A198" s="256" t="s">
        <v>472</v>
      </c>
      <c r="B198" s="190" t="s">
        <v>470</v>
      </c>
      <c r="C198" s="97" t="s">
        <v>71</v>
      </c>
      <c r="D198" s="96" t="s">
        <v>474</v>
      </c>
      <c r="E198" s="104">
        <f t="shared" si="50"/>
        <v>2000000</v>
      </c>
      <c r="F198" s="92">
        <v>2000000</v>
      </c>
      <c r="G198" s="92"/>
      <c r="H198" s="92"/>
      <c r="I198" s="92"/>
      <c r="J198" s="104">
        <f t="shared" si="51"/>
        <v>0</v>
      </c>
      <c r="K198" s="92"/>
      <c r="L198" s="92"/>
      <c r="M198" s="92"/>
      <c r="N198" s="92">
        <f t="shared" si="52"/>
        <v>0</v>
      </c>
      <c r="O198" s="92"/>
      <c r="P198" s="105">
        <f t="shared" si="40"/>
        <v>2000000</v>
      </c>
    </row>
    <row r="199" spans="1:16" s="167" customFormat="1" ht="25.5" x14ac:dyDescent="0.2">
      <c r="A199" s="253">
        <v>1100000</v>
      </c>
      <c r="B199" s="26"/>
      <c r="C199" s="192"/>
      <c r="D199" s="53" t="s">
        <v>0</v>
      </c>
      <c r="E199" s="10">
        <f>E200</f>
        <v>13654500</v>
      </c>
      <c r="F199" s="10">
        <f t="shared" ref="F199:P199" si="53">F200</f>
        <v>13654500</v>
      </c>
      <c r="G199" s="10">
        <f t="shared" si="53"/>
        <v>8170500</v>
      </c>
      <c r="H199" s="10">
        <f t="shared" si="53"/>
        <v>1371800</v>
      </c>
      <c r="I199" s="10">
        <f t="shared" si="53"/>
        <v>0</v>
      </c>
      <c r="J199" s="10">
        <f t="shared" si="53"/>
        <v>3342100</v>
      </c>
      <c r="K199" s="10">
        <f t="shared" si="53"/>
        <v>350000</v>
      </c>
      <c r="L199" s="10">
        <f t="shared" si="53"/>
        <v>0</v>
      </c>
      <c r="M199" s="10">
        <f t="shared" si="53"/>
        <v>159000</v>
      </c>
      <c r="N199" s="10">
        <f t="shared" si="53"/>
        <v>2992100</v>
      </c>
      <c r="O199" s="10">
        <f t="shared" si="53"/>
        <v>2992100</v>
      </c>
      <c r="P199" s="10">
        <f t="shared" si="53"/>
        <v>16996600</v>
      </c>
    </row>
    <row r="200" spans="1:16" s="167" customFormat="1" ht="18.75" customHeight="1" x14ac:dyDescent="0.2">
      <c r="A200" s="258">
        <v>1110000</v>
      </c>
      <c r="B200" s="28"/>
      <c r="C200" s="192"/>
      <c r="D200" s="54" t="s">
        <v>0</v>
      </c>
      <c r="E200" s="10">
        <f>E201+E202+E204+E209+E211+E207+E213</f>
        <v>13654500</v>
      </c>
      <c r="F200" s="10">
        <f t="shared" ref="F200:O200" si="54">F201+F202+F204+F209+F211+F207+F213</f>
        <v>13654500</v>
      </c>
      <c r="G200" s="10">
        <f t="shared" si="54"/>
        <v>8170500</v>
      </c>
      <c r="H200" s="10">
        <f t="shared" si="54"/>
        <v>1371800</v>
      </c>
      <c r="I200" s="10">
        <f t="shared" si="54"/>
        <v>0</v>
      </c>
      <c r="J200" s="10">
        <f t="shared" si="54"/>
        <v>3342100</v>
      </c>
      <c r="K200" s="10">
        <f t="shared" si="54"/>
        <v>350000</v>
      </c>
      <c r="L200" s="10">
        <f t="shared" si="54"/>
        <v>0</v>
      </c>
      <c r="M200" s="10">
        <f t="shared" si="54"/>
        <v>159000</v>
      </c>
      <c r="N200" s="10">
        <f t="shared" si="54"/>
        <v>2992100</v>
      </c>
      <c r="O200" s="10">
        <f t="shared" si="54"/>
        <v>2992100</v>
      </c>
      <c r="P200" s="10">
        <f>P201+P202+P204+P209+P211+P207+P213</f>
        <v>16996600</v>
      </c>
    </row>
    <row r="201" spans="1:16" s="170" customFormat="1" ht="25.5" x14ac:dyDescent="0.2">
      <c r="A201" s="258" t="s">
        <v>331</v>
      </c>
      <c r="B201" s="29" t="s">
        <v>214</v>
      </c>
      <c r="C201" s="193" t="s">
        <v>138</v>
      </c>
      <c r="D201" s="55" t="s">
        <v>213</v>
      </c>
      <c r="E201" s="15">
        <f t="shared" ref="E201:E215" si="55">F201+I201</f>
        <v>1776700</v>
      </c>
      <c r="F201" s="13">
        <v>1776700</v>
      </c>
      <c r="G201" s="13">
        <v>1297100</v>
      </c>
      <c r="H201" s="13">
        <v>75100</v>
      </c>
      <c r="I201" s="13"/>
      <c r="J201" s="15">
        <f>K201+N201</f>
        <v>33500</v>
      </c>
      <c r="K201" s="13"/>
      <c r="L201" s="13"/>
      <c r="M201" s="13"/>
      <c r="N201" s="13">
        <f>O201</f>
        <v>33500</v>
      </c>
      <c r="O201" s="13">
        <v>33500</v>
      </c>
      <c r="P201" s="14">
        <f t="shared" ref="P201:P215" si="56">E201+J201</f>
        <v>1810200</v>
      </c>
    </row>
    <row r="202" spans="1:16" s="170" customFormat="1" x14ac:dyDescent="0.2">
      <c r="A202" s="258" t="s">
        <v>332</v>
      </c>
      <c r="B202" s="34" t="s">
        <v>171</v>
      </c>
      <c r="C202" s="194"/>
      <c r="D202" s="68" t="s">
        <v>165</v>
      </c>
      <c r="E202" s="15">
        <f t="shared" si="55"/>
        <v>131500</v>
      </c>
      <c r="F202" s="13">
        <f>F203</f>
        <v>131500</v>
      </c>
      <c r="G202" s="13"/>
      <c r="H202" s="13"/>
      <c r="I202" s="13"/>
      <c r="J202" s="15">
        <f t="shared" ref="J202:J215" si="57">K202+N202</f>
        <v>0</v>
      </c>
      <c r="K202" s="13"/>
      <c r="L202" s="13"/>
      <c r="M202" s="13"/>
      <c r="N202" s="13">
        <f t="shared" ref="N202:N215" si="58">O202</f>
        <v>0</v>
      </c>
      <c r="O202" s="13"/>
      <c r="P202" s="14">
        <f t="shared" si="56"/>
        <v>131500</v>
      </c>
    </row>
    <row r="203" spans="1:16" s="79" customFormat="1" ht="15.75" customHeight="1" x14ac:dyDescent="0.2">
      <c r="A203" s="256" t="s">
        <v>333</v>
      </c>
      <c r="B203" s="90" t="s">
        <v>302</v>
      </c>
      <c r="C203" s="195" t="s">
        <v>1</v>
      </c>
      <c r="D203" s="196" t="s">
        <v>158</v>
      </c>
      <c r="E203" s="104">
        <f t="shared" si="55"/>
        <v>131500</v>
      </c>
      <c r="F203" s="92">
        <v>131500</v>
      </c>
      <c r="G203" s="92"/>
      <c r="H203" s="92"/>
      <c r="I203" s="92"/>
      <c r="J203" s="15">
        <f t="shared" si="57"/>
        <v>0</v>
      </c>
      <c r="K203" s="92"/>
      <c r="L203" s="92"/>
      <c r="M203" s="92"/>
      <c r="N203" s="13">
        <f t="shared" si="58"/>
        <v>0</v>
      </c>
      <c r="O203" s="92"/>
      <c r="P203" s="105">
        <f t="shared" si="56"/>
        <v>131500</v>
      </c>
    </row>
    <row r="204" spans="1:16" s="170" customFormat="1" ht="15.75" customHeight="1" x14ac:dyDescent="0.2">
      <c r="A204" s="258">
        <v>1115010</v>
      </c>
      <c r="B204" s="34" t="s">
        <v>166</v>
      </c>
      <c r="C204" s="194"/>
      <c r="D204" s="67" t="s">
        <v>19</v>
      </c>
      <c r="E204" s="15">
        <f t="shared" si="55"/>
        <v>634000</v>
      </c>
      <c r="F204" s="13">
        <f>SUM(F205:F206)</f>
        <v>634000</v>
      </c>
      <c r="G204" s="13">
        <f>SUM(G205:G206)</f>
        <v>0</v>
      </c>
      <c r="H204" s="13">
        <f>SUM(H205:H206)</f>
        <v>0</v>
      </c>
      <c r="I204" s="13">
        <f>SUM(I205:I206)</f>
        <v>0</v>
      </c>
      <c r="J204" s="15">
        <f t="shared" si="57"/>
        <v>0</v>
      </c>
      <c r="K204" s="13">
        <f>SUM(K205:K206)</f>
        <v>0</v>
      </c>
      <c r="L204" s="13">
        <f>SUM(L205:L206)</f>
        <v>0</v>
      </c>
      <c r="M204" s="13">
        <f>SUM(M205:M206)</f>
        <v>0</v>
      </c>
      <c r="N204" s="13">
        <f t="shared" si="58"/>
        <v>0</v>
      </c>
      <c r="O204" s="13">
        <f>SUM(O205:O206)</f>
        <v>0</v>
      </c>
      <c r="P204" s="14">
        <f t="shared" si="56"/>
        <v>634000</v>
      </c>
    </row>
    <row r="205" spans="1:16" s="79" customFormat="1" ht="15.75" customHeight="1" x14ac:dyDescent="0.2">
      <c r="A205" s="256">
        <v>1115011</v>
      </c>
      <c r="B205" s="90" t="s">
        <v>34</v>
      </c>
      <c r="C205" s="195" t="s">
        <v>2</v>
      </c>
      <c r="D205" s="91" t="s">
        <v>100</v>
      </c>
      <c r="E205" s="104">
        <f t="shared" si="55"/>
        <v>380000</v>
      </c>
      <c r="F205" s="92">
        <v>380000</v>
      </c>
      <c r="G205" s="92"/>
      <c r="H205" s="92"/>
      <c r="I205" s="92"/>
      <c r="J205" s="15">
        <f t="shared" si="57"/>
        <v>0</v>
      </c>
      <c r="K205" s="92"/>
      <c r="L205" s="92"/>
      <c r="M205" s="92"/>
      <c r="N205" s="13">
        <f t="shared" si="58"/>
        <v>0</v>
      </c>
      <c r="O205" s="92"/>
      <c r="P205" s="14">
        <f t="shared" si="56"/>
        <v>380000</v>
      </c>
    </row>
    <row r="206" spans="1:16" s="79" customFormat="1" ht="15.75" customHeight="1" x14ac:dyDescent="0.2">
      <c r="A206" s="256">
        <v>1115012</v>
      </c>
      <c r="B206" s="90" t="s">
        <v>13</v>
      </c>
      <c r="C206" s="195" t="s">
        <v>2</v>
      </c>
      <c r="D206" s="197" t="s">
        <v>12</v>
      </c>
      <c r="E206" s="104">
        <f t="shared" si="55"/>
        <v>254000</v>
      </c>
      <c r="F206" s="92">
        <v>254000</v>
      </c>
      <c r="G206" s="92"/>
      <c r="H206" s="92"/>
      <c r="I206" s="92"/>
      <c r="J206" s="15">
        <f t="shared" si="57"/>
        <v>0</v>
      </c>
      <c r="K206" s="92"/>
      <c r="L206" s="92"/>
      <c r="M206" s="92"/>
      <c r="N206" s="13">
        <f t="shared" si="58"/>
        <v>0</v>
      </c>
      <c r="O206" s="92"/>
      <c r="P206" s="14">
        <f t="shared" si="56"/>
        <v>254000</v>
      </c>
    </row>
    <row r="207" spans="1:16" s="170" customFormat="1" ht="15.75" customHeight="1" x14ac:dyDescent="0.2">
      <c r="A207" s="258" t="s">
        <v>428</v>
      </c>
      <c r="B207" s="34" t="s">
        <v>429</v>
      </c>
      <c r="C207" s="198"/>
      <c r="D207" s="199" t="s">
        <v>487</v>
      </c>
      <c r="E207" s="15">
        <f t="shared" si="55"/>
        <v>26000</v>
      </c>
      <c r="F207" s="13">
        <f>F208</f>
        <v>26000</v>
      </c>
      <c r="G207" s="13">
        <f>G208</f>
        <v>0</v>
      </c>
      <c r="H207" s="13">
        <f>H208</f>
        <v>0</v>
      </c>
      <c r="I207" s="13">
        <f>I208</f>
        <v>0</v>
      </c>
      <c r="J207" s="15">
        <f t="shared" si="57"/>
        <v>0</v>
      </c>
      <c r="K207" s="13">
        <f>K208</f>
        <v>0</v>
      </c>
      <c r="L207" s="13">
        <f>L208</f>
        <v>0</v>
      </c>
      <c r="M207" s="13">
        <f>M208</f>
        <v>0</v>
      </c>
      <c r="N207" s="13">
        <f t="shared" si="58"/>
        <v>0</v>
      </c>
      <c r="O207" s="13">
        <f>O208</f>
        <v>0</v>
      </c>
      <c r="P207" s="14">
        <f t="shared" si="56"/>
        <v>26000</v>
      </c>
    </row>
    <row r="208" spans="1:16" s="79" customFormat="1" ht="26.25" customHeight="1" x14ac:dyDescent="0.2">
      <c r="A208" s="256" t="s">
        <v>431</v>
      </c>
      <c r="B208" s="90" t="s">
        <v>430</v>
      </c>
      <c r="C208" s="200" t="s">
        <v>2</v>
      </c>
      <c r="D208" s="201" t="s">
        <v>488</v>
      </c>
      <c r="E208" s="104">
        <f t="shared" si="55"/>
        <v>26000</v>
      </c>
      <c r="F208" s="92">
        <v>26000</v>
      </c>
      <c r="G208" s="92"/>
      <c r="H208" s="92"/>
      <c r="I208" s="92"/>
      <c r="J208" s="15">
        <f t="shared" si="57"/>
        <v>0</v>
      </c>
      <c r="K208" s="92"/>
      <c r="L208" s="92"/>
      <c r="M208" s="92"/>
      <c r="N208" s="13">
        <f t="shared" si="58"/>
        <v>0</v>
      </c>
      <c r="O208" s="92"/>
      <c r="P208" s="14">
        <f t="shared" si="56"/>
        <v>26000</v>
      </c>
    </row>
    <row r="209" spans="1:16" s="170" customFormat="1" x14ac:dyDescent="0.2">
      <c r="A209" s="258">
        <v>1115030</v>
      </c>
      <c r="B209" s="34" t="s">
        <v>167</v>
      </c>
      <c r="C209" s="194"/>
      <c r="D209" s="202" t="s">
        <v>159</v>
      </c>
      <c r="E209" s="15">
        <f t="shared" si="55"/>
        <v>8187800</v>
      </c>
      <c r="F209" s="13">
        <f>SUM(F210)</f>
        <v>8187800</v>
      </c>
      <c r="G209" s="13">
        <f t="shared" ref="G209:O209" si="59">SUM(G210)</f>
        <v>5459700</v>
      </c>
      <c r="H209" s="13">
        <f t="shared" si="59"/>
        <v>1009000</v>
      </c>
      <c r="I209" s="13">
        <f t="shared" si="59"/>
        <v>0</v>
      </c>
      <c r="J209" s="15">
        <f t="shared" si="57"/>
        <v>2725600</v>
      </c>
      <c r="K209" s="13">
        <f t="shared" si="59"/>
        <v>340000</v>
      </c>
      <c r="L209" s="13">
        <f t="shared" si="59"/>
        <v>0</v>
      </c>
      <c r="M209" s="13">
        <f t="shared" si="59"/>
        <v>159000</v>
      </c>
      <c r="N209" s="13">
        <f t="shared" si="58"/>
        <v>2385600</v>
      </c>
      <c r="O209" s="13">
        <f t="shared" si="59"/>
        <v>2385600</v>
      </c>
      <c r="P209" s="14">
        <f t="shared" si="56"/>
        <v>10913400</v>
      </c>
    </row>
    <row r="210" spans="1:16" s="79" customFormat="1" ht="25.5" x14ac:dyDescent="0.2">
      <c r="A210" s="256">
        <v>1115031</v>
      </c>
      <c r="B210" s="90" t="s">
        <v>160</v>
      </c>
      <c r="C210" s="195" t="s">
        <v>2</v>
      </c>
      <c r="D210" s="91" t="s">
        <v>101</v>
      </c>
      <c r="E210" s="15">
        <f t="shared" si="55"/>
        <v>8187800</v>
      </c>
      <c r="F210" s="92">
        <v>8187800</v>
      </c>
      <c r="G210" s="92">
        <v>5459700</v>
      </c>
      <c r="H210" s="92">
        <v>1009000</v>
      </c>
      <c r="I210" s="92"/>
      <c r="J210" s="15">
        <f t="shared" si="57"/>
        <v>2725600</v>
      </c>
      <c r="K210" s="92">
        <v>340000</v>
      </c>
      <c r="L210" s="92"/>
      <c r="M210" s="92">
        <v>159000</v>
      </c>
      <c r="N210" s="13">
        <f t="shared" si="58"/>
        <v>2385600</v>
      </c>
      <c r="O210" s="92">
        <v>2385600</v>
      </c>
      <c r="P210" s="14">
        <f t="shared" si="56"/>
        <v>10913400</v>
      </c>
    </row>
    <row r="211" spans="1:16" s="170" customFormat="1" x14ac:dyDescent="0.2">
      <c r="A211" s="258">
        <v>1115040</v>
      </c>
      <c r="B211" s="34" t="s">
        <v>161</v>
      </c>
      <c r="C211" s="194"/>
      <c r="D211" s="69" t="s">
        <v>162</v>
      </c>
      <c r="E211" s="15">
        <f>E212</f>
        <v>2381600</v>
      </c>
      <c r="F211" s="15">
        <f t="shared" ref="F211:O211" si="60">F212</f>
        <v>2381600</v>
      </c>
      <c r="G211" s="15">
        <f t="shared" si="60"/>
        <v>1115400</v>
      </c>
      <c r="H211" s="15">
        <f t="shared" si="60"/>
        <v>266700</v>
      </c>
      <c r="I211" s="15">
        <f t="shared" si="60"/>
        <v>0</v>
      </c>
      <c r="J211" s="15">
        <f t="shared" si="57"/>
        <v>583000</v>
      </c>
      <c r="K211" s="15">
        <f t="shared" si="60"/>
        <v>10000</v>
      </c>
      <c r="L211" s="15">
        <f t="shared" si="60"/>
        <v>0</v>
      </c>
      <c r="M211" s="15">
        <f t="shared" si="60"/>
        <v>0</v>
      </c>
      <c r="N211" s="13">
        <f t="shared" si="58"/>
        <v>573000</v>
      </c>
      <c r="O211" s="15">
        <f t="shared" si="60"/>
        <v>573000</v>
      </c>
      <c r="P211" s="14">
        <f t="shared" si="56"/>
        <v>2964600</v>
      </c>
    </row>
    <row r="212" spans="1:16" s="79" customFormat="1" ht="17.25" customHeight="1" x14ac:dyDescent="0.2">
      <c r="A212" s="256">
        <v>1115041</v>
      </c>
      <c r="B212" s="90" t="s">
        <v>163</v>
      </c>
      <c r="C212" s="195" t="s">
        <v>2</v>
      </c>
      <c r="D212" s="91" t="s">
        <v>334</v>
      </c>
      <c r="E212" s="15">
        <f t="shared" si="55"/>
        <v>2381600</v>
      </c>
      <c r="F212" s="92">
        <v>2381600</v>
      </c>
      <c r="G212" s="92">
        <v>1115400</v>
      </c>
      <c r="H212" s="92">
        <v>266700</v>
      </c>
      <c r="I212" s="92"/>
      <c r="J212" s="15">
        <f t="shared" si="57"/>
        <v>583000</v>
      </c>
      <c r="K212" s="92">
        <v>10000</v>
      </c>
      <c r="L212" s="92"/>
      <c r="M212" s="92"/>
      <c r="N212" s="13">
        <f t="shared" si="58"/>
        <v>573000</v>
      </c>
      <c r="O212" s="92">
        <v>573000</v>
      </c>
      <c r="P212" s="14">
        <f t="shared" si="56"/>
        <v>2964600</v>
      </c>
    </row>
    <row r="213" spans="1:16" s="170" customFormat="1" ht="17.25" customHeight="1" x14ac:dyDescent="0.2">
      <c r="A213" s="258" t="s">
        <v>512</v>
      </c>
      <c r="B213" s="211" t="s">
        <v>514</v>
      </c>
      <c r="C213" s="194"/>
      <c r="D213" s="69" t="s">
        <v>513</v>
      </c>
      <c r="E213" s="15">
        <f>E214+E215</f>
        <v>516900</v>
      </c>
      <c r="F213" s="15">
        <f t="shared" ref="F213:O213" si="61">F214+F215</f>
        <v>516900</v>
      </c>
      <c r="G213" s="15">
        <f t="shared" si="61"/>
        <v>298300</v>
      </c>
      <c r="H213" s="15">
        <f t="shared" si="61"/>
        <v>21000</v>
      </c>
      <c r="I213" s="15">
        <f t="shared" si="61"/>
        <v>0</v>
      </c>
      <c r="J213" s="15">
        <f t="shared" si="61"/>
        <v>0</v>
      </c>
      <c r="K213" s="15">
        <f t="shared" si="61"/>
        <v>0</v>
      </c>
      <c r="L213" s="15">
        <f t="shared" si="61"/>
        <v>0</v>
      </c>
      <c r="M213" s="15">
        <f t="shared" si="61"/>
        <v>0</v>
      </c>
      <c r="N213" s="15">
        <f t="shared" si="61"/>
        <v>0</v>
      </c>
      <c r="O213" s="15">
        <f t="shared" si="61"/>
        <v>0</v>
      </c>
      <c r="P213" s="14">
        <f t="shared" si="56"/>
        <v>516900</v>
      </c>
    </row>
    <row r="214" spans="1:16" s="79" customFormat="1" ht="25.5" x14ac:dyDescent="0.2">
      <c r="A214" s="256" t="s">
        <v>516</v>
      </c>
      <c r="B214" s="210" t="s">
        <v>517</v>
      </c>
      <c r="C214" s="195" t="s">
        <v>2</v>
      </c>
      <c r="D214" s="91" t="s">
        <v>515</v>
      </c>
      <c r="E214" s="15">
        <f t="shared" si="55"/>
        <v>10000</v>
      </c>
      <c r="F214" s="92">
        <v>10000</v>
      </c>
      <c r="G214" s="92"/>
      <c r="H214" s="92"/>
      <c r="I214" s="92"/>
      <c r="J214" s="15">
        <f t="shared" si="57"/>
        <v>0</v>
      </c>
      <c r="K214" s="92"/>
      <c r="L214" s="92"/>
      <c r="M214" s="92"/>
      <c r="N214" s="13">
        <f t="shared" si="58"/>
        <v>0</v>
      </c>
      <c r="O214" s="92"/>
      <c r="P214" s="105">
        <f t="shared" si="56"/>
        <v>10000</v>
      </c>
    </row>
    <row r="215" spans="1:16" s="79" customFormat="1" x14ac:dyDescent="0.2">
      <c r="A215" s="256" t="s">
        <v>565</v>
      </c>
      <c r="B215" s="210" t="s">
        <v>566</v>
      </c>
      <c r="C215" s="195" t="s">
        <v>2</v>
      </c>
      <c r="D215" s="325" t="s">
        <v>567</v>
      </c>
      <c r="E215" s="15">
        <f t="shared" si="55"/>
        <v>506900</v>
      </c>
      <c r="F215" s="92">
        <v>506900</v>
      </c>
      <c r="G215" s="92">
        <v>298300</v>
      </c>
      <c r="H215" s="92">
        <v>21000</v>
      </c>
      <c r="I215" s="92"/>
      <c r="J215" s="15">
        <f t="shared" si="57"/>
        <v>0</v>
      </c>
      <c r="K215" s="92"/>
      <c r="L215" s="92"/>
      <c r="M215" s="92"/>
      <c r="N215" s="13">
        <f t="shared" si="58"/>
        <v>0</v>
      </c>
      <c r="O215" s="92"/>
      <c r="P215" s="105">
        <f t="shared" si="56"/>
        <v>506900</v>
      </c>
    </row>
    <row r="216" spans="1:16" s="7" customFormat="1" ht="25.5" x14ac:dyDescent="0.2">
      <c r="A216" s="253">
        <v>1200000</v>
      </c>
      <c r="B216" s="39"/>
      <c r="C216" s="41"/>
      <c r="D216" s="75" t="s">
        <v>74</v>
      </c>
      <c r="E216" s="33">
        <f>E217</f>
        <v>61694600</v>
      </c>
      <c r="F216" s="33">
        <f t="shared" ref="F216:O216" si="62">F217</f>
        <v>61694600</v>
      </c>
      <c r="G216" s="33">
        <f t="shared" si="62"/>
        <v>2345400</v>
      </c>
      <c r="H216" s="33">
        <f t="shared" si="62"/>
        <v>10365200</v>
      </c>
      <c r="I216" s="33">
        <f t="shared" si="62"/>
        <v>0</v>
      </c>
      <c r="J216" s="33">
        <f t="shared" si="62"/>
        <v>47979845</v>
      </c>
      <c r="K216" s="33">
        <f t="shared" si="62"/>
        <v>0</v>
      </c>
      <c r="L216" s="33">
        <f t="shared" si="62"/>
        <v>0</v>
      </c>
      <c r="M216" s="33">
        <f t="shared" si="62"/>
        <v>0</v>
      </c>
      <c r="N216" s="33">
        <f t="shared" si="62"/>
        <v>47979845</v>
      </c>
      <c r="O216" s="33">
        <f t="shared" si="62"/>
        <v>47979845</v>
      </c>
      <c r="P216" s="14">
        <f t="shared" si="40"/>
        <v>109674445</v>
      </c>
    </row>
    <row r="217" spans="1:16" s="7" customFormat="1" ht="25.5" x14ac:dyDescent="0.2">
      <c r="A217" s="255" t="s">
        <v>335</v>
      </c>
      <c r="B217" s="36"/>
      <c r="C217" s="41"/>
      <c r="D217" s="70" t="s">
        <v>121</v>
      </c>
      <c r="E217" s="33">
        <f>E218+E219+E220+E227+E228+E232+E226+E233+E237+E238+E239+E240+E230+E229</f>
        <v>61694600</v>
      </c>
      <c r="F217" s="126">
        <f>F218+F219+F220+F227+F228+F232+F226+F233+F237+F238+F239+F240+F230+F229</f>
        <v>61694600</v>
      </c>
      <c r="G217" s="33">
        <f>G218+G219+G220+G227+G228+G232+G226+G233+G237+G238+G239+G240+G230</f>
        <v>2345400</v>
      </c>
      <c r="H217" s="33">
        <f>H218+H219+H220+H227+H228+H232+H226+H233+H237+H238+H239+H240+H230</f>
        <v>10365200</v>
      </c>
      <c r="I217" s="33">
        <f>I218+I219+I220+I227+I228+I232+I226+I233+I237+I238+I239+I240+I230</f>
        <v>0</v>
      </c>
      <c r="J217" s="33">
        <f>J218+J219+J220+J227+J228+J232+J226+J233+J237+J238+J239+J240+J230+J229</f>
        <v>47979845</v>
      </c>
      <c r="K217" s="33">
        <f>K218+K219+K220+K227+K228+K232+K226+K233+K237+K238+K239+K240+K230</f>
        <v>0</v>
      </c>
      <c r="L217" s="33">
        <f>L218+L219+L220+L227+L228+L232+L226+L233+L237+L238+L239+L240+L230</f>
        <v>0</v>
      </c>
      <c r="M217" s="33">
        <f>M218+M219+M220+M227+M228+M232+M226+M233+M237+M238+M239+M240+M230</f>
        <v>0</v>
      </c>
      <c r="N217" s="33">
        <f>N218+N219+N220+N227+N228+N232+N226+N233+N237+N238+N239+N240+N230+N229</f>
        <v>47979845</v>
      </c>
      <c r="O217" s="33">
        <f>O218+O219+O220+O227+O228+O232+O226+O233+O237+O238+O239+O240+O230+O229</f>
        <v>47979845</v>
      </c>
      <c r="P217" s="33">
        <f>P218+P219+P220+P227+P228+P232+P226+P233+P237+P238+P239+P240+P230+P229</f>
        <v>109674445</v>
      </c>
    </row>
    <row r="218" spans="1:16" s="7" customFormat="1" ht="25.5" x14ac:dyDescent="0.2">
      <c r="A218" s="255" t="s">
        <v>336</v>
      </c>
      <c r="B218" s="29" t="s">
        <v>214</v>
      </c>
      <c r="C218" s="29" t="s">
        <v>138</v>
      </c>
      <c r="D218" s="55" t="s">
        <v>213</v>
      </c>
      <c r="E218" s="15">
        <f t="shared" ref="E218:E236" si="63">F218+I218</f>
        <v>3264600</v>
      </c>
      <c r="F218" s="13">
        <v>3264600</v>
      </c>
      <c r="G218" s="13">
        <v>2345400</v>
      </c>
      <c r="H218" s="13">
        <v>183200</v>
      </c>
      <c r="I218" s="13"/>
      <c r="J218" s="15">
        <f>K218+N218</f>
        <v>422800</v>
      </c>
      <c r="K218" s="13"/>
      <c r="L218" s="13"/>
      <c r="M218" s="13"/>
      <c r="N218" s="11">
        <f>O218</f>
        <v>422800</v>
      </c>
      <c r="O218" s="11">
        <v>422800</v>
      </c>
      <c r="P218" s="14">
        <f t="shared" si="40"/>
        <v>3687400</v>
      </c>
    </row>
    <row r="219" spans="1:16" ht="25.5" hidden="1" x14ac:dyDescent="0.2">
      <c r="A219" s="255">
        <v>4016010</v>
      </c>
      <c r="B219" s="31" t="s">
        <v>57</v>
      </c>
      <c r="C219" s="31" t="s">
        <v>141</v>
      </c>
      <c r="D219" s="60" t="s">
        <v>87</v>
      </c>
      <c r="E219" s="15">
        <f t="shared" si="63"/>
        <v>0</v>
      </c>
      <c r="F219" s="11"/>
      <c r="G219" s="11"/>
      <c r="H219" s="11"/>
      <c r="I219" s="11"/>
      <c r="J219" s="15">
        <f t="shared" ref="J219:J237" si="64">K219+N219</f>
        <v>0</v>
      </c>
      <c r="K219" s="11"/>
      <c r="L219" s="11"/>
      <c r="M219" s="11"/>
      <c r="N219" s="11">
        <f t="shared" ref="N219:N240" si="65">O219</f>
        <v>0</v>
      </c>
      <c r="O219" s="11"/>
      <c r="P219" s="14">
        <f t="shared" si="40"/>
        <v>0</v>
      </c>
    </row>
    <row r="220" spans="1:16" x14ac:dyDescent="0.2">
      <c r="A220" s="255" t="s">
        <v>338</v>
      </c>
      <c r="B220" s="31" t="s">
        <v>57</v>
      </c>
      <c r="C220" s="31"/>
      <c r="D220" s="76" t="s">
        <v>337</v>
      </c>
      <c r="E220" s="15">
        <f t="shared" si="63"/>
        <v>1900000</v>
      </c>
      <c r="F220" s="15">
        <f>F221+F223+F224+F222+F225</f>
        <v>1900000</v>
      </c>
      <c r="G220" s="15">
        <f>G221+G223+G224+G222+G225</f>
        <v>0</v>
      </c>
      <c r="H220" s="15">
        <f>H221+H223+H224+H222+H225</f>
        <v>0</v>
      </c>
      <c r="I220" s="15">
        <f>I221+I223+I224+I222+I225</f>
        <v>0</v>
      </c>
      <c r="J220" s="15">
        <f t="shared" si="64"/>
        <v>4561445</v>
      </c>
      <c r="K220" s="15">
        <f>K221+K223+K224+K222+K225</f>
        <v>0</v>
      </c>
      <c r="L220" s="15">
        <f>L221+L223+L224+L222+L225</f>
        <v>0</v>
      </c>
      <c r="M220" s="15">
        <f>M221+M223+M224+M222+M225</f>
        <v>0</v>
      </c>
      <c r="N220" s="11">
        <f t="shared" si="65"/>
        <v>4561445</v>
      </c>
      <c r="O220" s="15">
        <f>O221+O223+O224+O222+O225</f>
        <v>4561445</v>
      </c>
      <c r="P220" s="14">
        <f t="shared" si="40"/>
        <v>6461445</v>
      </c>
    </row>
    <row r="221" spans="1:16" s="85" customFormat="1" x14ac:dyDescent="0.2">
      <c r="A221" s="256" t="s">
        <v>341</v>
      </c>
      <c r="B221" s="83" t="s">
        <v>340</v>
      </c>
      <c r="C221" s="83" t="s">
        <v>75</v>
      </c>
      <c r="D221" s="72" t="s">
        <v>339</v>
      </c>
      <c r="E221" s="104">
        <f t="shared" ref="E221:E226" si="66">F221+I221</f>
        <v>0</v>
      </c>
      <c r="F221" s="102"/>
      <c r="G221" s="102"/>
      <c r="H221" s="102"/>
      <c r="I221" s="102"/>
      <c r="J221" s="15">
        <f t="shared" si="64"/>
        <v>1370000</v>
      </c>
      <c r="K221" s="102"/>
      <c r="L221" s="102"/>
      <c r="M221" s="102"/>
      <c r="N221" s="11">
        <f t="shared" si="65"/>
        <v>1370000</v>
      </c>
      <c r="O221" s="102">
        <v>1370000</v>
      </c>
      <c r="P221" s="14">
        <f t="shared" si="40"/>
        <v>1370000</v>
      </c>
    </row>
    <row r="222" spans="1:16" s="85" customFormat="1" ht="13.5" customHeight="1" x14ac:dyDescent="0.2">
      <c r="A222" s="256" t="s">
        <v>522</v>
      </c>
      <c r="B222" s="83" t="s">
        <v>523</v>
      </c>
      <c r="C222" s="83" t="s">
        <v>75</v>
      </c>
      <c r="D222" s="145" t="s">
        <v>524</v>
      </c>
      <c r="E222" s="104">
        <f t="shared" si="66"/>
        <v>1900000</v>
      </c>
      <c r="F222" s="102">
        <v>1900000</v>
      </c>
      <c r="G222" s="102"/>
      <c r="H222" s="102"/>
      <c r="I222" s="102"/>
      <c r="J222" s="15">
        <f t="shared" si="64"/>
        <v>0</v>
      </c>
      <c r="K222" s="102"/>
      <c r="L222" s="102"/>
      <c r="M222" s="102"/>
      <c r="N222" s="11">
        <f t="shared" si="65"/>
        <v>0</v>
      </c>
      <c r="O222" s="102"/>
      <c r="P222" s="14">
        <f t="shared" si="40"/>
        <v>1900000</v>
      </c>
    </row>
    <row r="223" spans="1:16" s="85" customFormat="1" x14ac:dyDescent="0.2">
      <c r="A223" s="256" t="s">
        <v>343</v>
      </c>
      <c r="B223" s="83" t="s">
        <v>342</v>
      </c>
      <c r="C223" s="83" t="s">
        <v>75</v>
      </c>
      <c r="D223" s="145" t="s">
        <v>344</v>
      </c>
      <c r="E223" s="104">
        <f t="shared" si="66"/>
        <v>0</v>
      </c>
      <c r="F223" s="102"/>
      <c r="G223" s="102"/>
      <c r="H223" s="102"/>
      <c r="I223" s="102"/>
      <c r="J223" s="15">
        <f t="shared" si="64"/>
        <v>602000</v>
      </c>
      <c r="K223" s="102"/>
      <c r="L223" s="102"/>
      <c r="M223" s="102"/>
      <c r="N223" s="11">
        <f t="shared" si="65"/>
        <v>602000</v>
      </c>
      <c r="O223" s="102">
        <v>602000</v>
      </c>
      <c r="P223" s="14">
        <f t="shared" si="40"/>
        <v>602000</v>
      </c>
    </row>
    <row r="224" spans="1:16" s="85" customFormat="1" ht="25.5" hidden="1" x14ac:dyDescent="0.2">
      <c r="A224" s="256" t="s">
        <v>348</v>
      </c>
      <c r="B224" s="83" t="s">
        <v>349</v>
      </c>
      <c r="C224" s="83" t="s">
        <v>75</v>
      </c>
      <c r="D224" s="145" t="s">
        <v>183</v>
      </c>
      <c r="E224" s="104">
        <f t="shared" si="66"/>
        <v>0</v>
      </c>
      <c r="F224" s="102"/>
      <c r="G224" s="102"/>
      <c r="H224" s="102"/>
      <c r="I224" s="102"/>
      <c r="J224" s="15">
        <f t="shared" si="64"/>
        <v>0</v>
      </c>
      <c r="K224" s="102"/>
      <c r="L224" s="102"/>
      <c r="M224" s="102"/>
      <c r="N224" s="11">
        <f t="shared" si="65"/>
        <v>0</v>
      </c>
      <c r="O224" s="102"/>
      <c r="P224" s="14">
        <f t="shared" si="40"/>
        <v>0</v>
      </c>
    </row>
    <row r="225" spans="1:16" s="85" customFormat="1" ht="25.5" x14ac:dyDescent="0.2">
      <c r="A225" s="256" t="s">
        <v>400</v>
      </c>
      <c r="B225" s="83" t="s">
        <v>398</v>
      </c>
      <c r="C225" s="83" t="s">
        <v>75</v>
      </c>
      <c r="D225" s="145" t="s">
        <v>399</v>
      </c>
      <c r="E225" s="104">
        <f t="shared" si="66"/>
        <v>0</v>
      </c>
      <c r="F225" s="102"/>
      <c r="G225" s="102"/>
      <c r="H225" s="102"/>
      <c r="I225" s="102"/>
      <c r="J225" s="15">
        <f t="shared" si="64"/>
        <v>2589445</v>
      </c>
      <c r="K225" s="102"/>
      <c r="L225" s="102"/>
      <c r="M225" s="102"/>
      <c r="N225" s="11">
        <f t="shared" si="65"/>
        <v>2589445</v>
      </c>
      <c r="O225" s="102">
        <v>2589445</v>
      </c>
      <c r="P225" s="14">
        <f t="shared" si="40"/>
        <v>2589445</v>
      </c>
    </row>
    <row r="226" spans="1:16" ht="25.5" hidden="1" x14ac:dyDescent="0.2">
      <c r="A226" s="255" t="s">
        <v>353</v>
      </c>
      <c r="B226" s="42">
        <v>6020</v>
      </c>
      <c r="C226" s="12" t="s">
        <v>75</v>
      </c>
      <c r="D226" s="114" t="s">
        <v>352</v>
      </c>
      <c r="E226" s="15">
        <f t="shared" si="66"/>
        <v>0</v>
      </c>
      <c r="F226" s="11"/>
      <c r="G226" s="11"/>
      <c r="H226" s="11"/>
      <c r="I226" s="11"/>
      <c r="J226" s="15">
        <f t="shared" si="64"/>
        <v>0</v>
      </c>
      <c r="K226" s="11"/>
      <c r="L226" s="11"/>
      <c r="M226" s="11"/>
      <c r="N226" s="11">
        <f t="shared" si="65"/>
        <v>0</v>
      </c>
      <c r="O226" s="11"/>
      <c r="P226" s="14">
        <f>E226+J226</f>
        <v>0</v>
      </c>
    </row>
    <row r="227" spans="1:16" x14ac:dyDescent="0.2">
      <c r="A227" s="255" t="s">
        <v>347</v>
      </c>
      <c r="B227" s="12" t="s">
        <v>346</v>
      </c>
      <c r="C227" s="12" t="s">
        <v>75</v>
      </c>
      <c r="D227" s="123" t="s">
        <v>345</v>
      </c>
      <c r="E227" s="15">
        <f t="shared" si="63"/>
        <v>40530000</v>
      </c>
      <c r="F227" s="181">
        <v>40530000</v>
      </c>
      <c r="G227" s="181"/>
      <c r="H227" s="181">
        <v>10182000</v>
      </c>
      <c r="I227" s="50"/>
      <c r="J227" s="15">
        <f t="shared" si="64"/>
        <v>15510000</v>
      </c>
      <c r="K227" s="50"/>
      <c r="L227" s="50"/>
      <c r="M227" s="50"/>
      <c r="N227" s="11">
        <f t="shared" si="65"/>
        <v>15510000</v>
      </c>
      <c r="O227" s="50">
        <v>15510000</v>
      </c>
      <c r="P227" s="14">
        <f t="shared" si="40"/>
        <v>56040000</v>
      </c>
    </row>
    <row r="228" spans="1:16" ht="29.25" hidden="1" customHeight="1" x14ac:dyDescent="0.2">
      <c r="A228" s="255">
        <v>4016100</v>
      </c>
      <c r="B228" s="37" t="s">
        <v>182</v>
      </c>
      <c r="C228" s="122" t="s">
        <v>75</v>
      </c>
      <c r="D228" s="124" t="s">
        <v>183</v>
      </c>
      <c r="E228" s="116">
        <f t="shared" si="63"/>
        <v>0</v>
      </c>
      <c r="F228" s="11"/>
      <c r="G228" s="11"/>
      <c r="H228" s="11"/>
      <c r="I228" s="11"/>
      <c r="J228" s="15">
        <f t="shared" si="64"/>
        <v>0</v>
      </c>
      <c r="K228" s="11"/>
      <c r="L228" s="11"/>
      <c r="M228" s="11"/>
      <c r="N228" s="11">
        <f t="shared" si="65"/>
        <v>0</v>
      </c>
      <c r="O228" s="11"/>
      <c r="P228" s="14">
        <f t="shared" si="40"/>
        <v>0</v>
      </c>
    </row>
    <row r="229" spans="1:16" ht="16.5" customHeight="1" x14ac:dyDescent="0.25">
      <c r="A229" s="255" t="s">
        <v>351</v>
      </c>
      <c r="B229" s="37" t="s">
        <v>350</v>
      </c>
      <c r="C229" s="122" t="s">
        <v>75</v>
      </c>
      <c r="D229" s="125" t="s">
        <v>189</v>
      </c>
      <c r="E229" s="116">
        <f t="shared" si="63"/>
        <v>0</v>
      </c>
      <c r="F229" s="11"/>
      <c r="G229" s="11"/>
      <c r="H229" s="11"/>
      <c r="I229" s="11"/>
      <c r="J229" s="15">
        <f t="shared" si="64"/>
        <v>500000</v>
      </c>
      <c r="K229" s="11"/>
      <c r="L229" s="11"/>
      <c r="M229" s="11"/>
      <c r="N229" s="11">
        <f t="shared" si="65"/>
        <v>500000</v>
      </c>
      <c r="O229" s="11">
        <v>500000</v>
      </c>
      <c r="P229" s="14">
        <f t="shared" si="40"/>
        <v>500000</v>
      </c>
    </row>
    <row r="230" spans="1:16" ht="17.25" hidden="1" customHeight="1" x14ac:dyDescent="0.2">
      <c r="A230" s="255" t="s">
        <v>356</v>
      </c>
      <c r="B230" s="113">
        <v>6070</v>
      </c>
      <c r="C230" s="12"/>
      <c r="D230" s="147" t="s">
        <v>354</v>
      </c>
      <c r="E230" s="15">
        <f>F230+I230</f>
        <v>0</v>
      </c>
      <c r="F230" s="13">
        <f>F231</f>
        <v>0</v>
      </c>
      <c r="G230" s="13">
        <f>G231</f>
        <v>0</v>
      </c>
      <c r="H230" s="13">
        <f>H231</f>
        <v>0</v>
      </c>
      <c r="I230" s="13">
        <f>I231</f>
        <v>0</v>
      </c>
      <c r="J230" s="15">
        <f t="shared" si="64"/>
        <v>0</v>
      </c>
      <c r="K230" s="13">
        <f>K231</f>
        <v>0</v>
      </c>
      <c r="L230" s="13">
        <f>L231</f>
        <v>0</v>
      </c>
      <c r="M230" s="13">
        <f>M231</f>
        <v>0</v>
      </c>
      <c r="N230" s="11">
        <f t="shared" si="65"/>
        <v>0</v>
      </c>
      <c r="O230" s="13">
        <f>O231</f>
        <v>0</v>
      </c>
      <c r="P230" s="14">
        <f>E230+J230</f>
        <v>0</v>
      </c>
    </row>
    <row r="231" spans="1:16" s="85" customFormat="1" ht="15.75" hidden="1" customHeight="1" x14ac:dyDescent="0.2">
      <c r="A231" s="256" t="s">
        <v>357</v>
      </c>
      <c r="B231" s="146">
        <v>6072</v>
      </c>
      <c r="C231" s="83" t="s">
        <v>184</v>
      </c>
      <c r="D231" s="148" t="s">
        <v>355</v>
      </c>
      <c r="E231" s="104">
        <f>F231+I231</f>
        <v>0</v>
      </c>
      <c r="F231" s="92"/>
      <c r="G231" s="92"/>
      <c r="H231" s="92"/>
      <c r="I231" s="92"/>
      <c r="J231" s="15">
        <f t="shared" si="64"/>
        <v>0</v>
      </c>
      <c r="K231" s="92"/>
      <c r="L231" s="92"/>
      <c r="M231" s="92"/>
      <c r="N231" s="11">
        <f t="shared" si="65"/>
        <v>0</v>
      </c>
      <c r="O231" s="102"/>
      <c r="P231" s="105"/>
    </row>
    <row r="232" spans="1:16" s="167" customFormat="1" ht="13.5" customHeight="1" x14ac:dyDescent="0.2">
      <c r="A232" s="258" t="s">
        <v>375</v>
      </c>
      <c r="B232" s="37" t="s">
        <v>374</v>
      </c>
      <c r="C232" s="37" t="s">
        <v>184</v>
      </c>
      <c r="D232" s="234" t="s">
        <v>373</v>
      </c>
      <c r="E232" s="15">
        <f t="shared" si="63"/>
        <v>0</v>
      </c>
      <c r="F232" s="11"/>
      <c r="G232" s="11"/>
      <c r="H232" s="11"/>
      <c r="I232" s="11"/>
      <c r="J232" s="15">
        <f t="shared" si="64"/>
        <v>1150000</v>
      </c>
      <c r="K232" s="11"/>
      <c r="L232" s="11"/>
      <c r="M232" s="11"/>
      <c r="N232" s="11">
        <f t="shared" si="65"/>
        <v>1150000</v>
      </c>
      <c r="O232" s="11">
        <v>1150000</v>
      </c>
      <c r="P232" s="14">
        <f t="shared" si="40"/>
        <v>1150000</v>
      </c>
    </row>
    <row r="233" spans="1:16" x14ac:dyDescent="0.2">
      <c r="A233" s="255" t="s">
        <v>360</v>
      </c>
      <c r="B233" s="28" t="s">
        <v>359</v>
      </c>
      <c r="C233" s="12"/>
      <c r="D233" s="62" t="s">
        <v>358</v>
      </c>
      <c r="E233" s="15">
        <f t="shared" si="63"/>
        <v>16000000</v>
      </c>
      <c r="F233" s="11">
        <f>F234+F235+F236</f>
        <v>16000000</v>
      </c>
      <c r="G233" s="11">
        <f>G234+G235+G236</f>
        <v>0</v>
      </c>
      <c r="H233" s="11">
        <f>H234+H235+H236</f>
        <v>0</v>
      </c>
      <c r="I233" s="11">
        <f>I234+I235+I236</f>
        <v>0</v>
      </c>
      <c r="J233" s="15">
        <f t="shared" si="64"/>
        <v>24897600</v>
      </c>
      <c r="K233" s="11">
        <f>K234+K235+K236</f>
        <v>0</v>
      </c>
      <c r="L233" s="11">
        <f>L234+L235+L236</f>
        <v>0</v>
      </c>
      <c r="M233" s="11">
        <f>M234+M235+M236</f>
        <v>0</v>
      </c>
      <c r="N233" s="11">
        <f t="shared" si="65"/>
        <v>24897600</v>
      </c>
      <c r="O233" s="11">
        <f>O234+O235+O236</f>
        <v>24897600</v>
      </c>
      <c r="P233" s="14">
        <f t="shared" si="40"/>
        <v>40897600</v>
      </c>
    </row>
    <row r="234" spans="1:16" s="85" customFormat="1" ht="25.5" x14ac:dyDescent="0.2">
      <c r="A234" s="256" t="s">
        <v>363</v>
      </c>
      <c r="B234" s="101" t="s">
        <v>362</v>
      </c>
      <c r="C234" s="83" t="s">
        <v>76</v>
      </c>
      <c r="D234" s="72" t="s">
        <v>361</v>
      </c>
      <c r="E234" s="104">
        <f t="shared" si="63"/>
        <v>16000000</v>
      </c>
      <c r="F234" s="102">
        <v>16000000</v>
      </c>
      <c r="G234" s="102"/>
      <c r="H234" s="102"/>
      <c r="I234" s="102"/>
      <c r="J234" s="15">
        <f t="shared" si="64"/>
        <v>24897600</v>
      </c>
      <c r="K234" s="102"/>
      <c r="L234" s="102"/>
      <c r="M234" s="102"/>
      <c r="N234" s="11">
        <f t="shared" si="65"/>
        <v>24897600</v>
      </c>
      <c r="O234" s="102">
        <v>24897600</v>
      </c>
      <c r="P234" s="14">
        <f t="shared" si="40"/>
        <v>40897600</v>
      </c>
    </row>
    <row r="235" spans="1:16" s="85" customFormat="1" ht="25.5" hidden="1" x14ac:dyDescent="0.2">
      <c r="A235" s="256" t="s">
        <v>366</v>
      </c>
      <c r="B235" s="101" t="s">
        <v>365</v>
      </c>
      <c r="C235" s="97" t="s">
        <v>76</v>
      </c>
      <c r="D235" s="96" t="s">
        <v>364</v>
      </c>
      <c r="E235" s="104">
        <f t="shared" si="63"/>
        <v>0</v>
      </c>
      <c r="F235" s="102"/>
      <c r="G235" s="102"/>
      <c r="H235" s="102"/>
      <c r="I235" s="102"/>
      <c r="J235" s="15">
        <f t="shared" si="64"/>
        <v>0</v>
      </c>
      <c r="K235" s="102"/>
      <c r="L235" s="102"/>
      <c r="M235" s="102"/>
      <c r="N235" s="11">
        <f t="shared" si="65"/>
        <v>0</v>
      </c>
      <c r="O235" s="102"/>
      <c r="P235" s="105">
        <f t="shared" si="40"/>
        <v>0</v>
      </c>
    </row>
    <row r="236" spans="1:16" s="85" customFormat="1" ht="28.9" hidden="1" customHeight="1" x14ac:dyDescent="0.2">
      <c r="A236" s="256" t="s">
        <v>369</v>
      </c>
      <c r="B236" s="101" t="s">
        <v>368</v>
      </c>
      <c r="C236" s="97" t="s">
        <v>76</v>
      </c>
      <c r="D236" s="149" t="s">
        <v>367</v>
      </c>
      <c r="E236" s="104">
        <f t="shared" si="63"/>
        <v>0</v>
      </c>
      <c r="F236" s="102"/>
      <c r="G236" s="102"/>
      <c r="H236" s="102"/>
      <c r="I236" s="102"/>
      <c r="J236" s="15">
        <f t="shared" si="64"/>
        <v>0</v>
      </c>
      <c r="K236" s="102"/>
      <c r="L236" s="102"/>
      <c r="M236" s="102"/>
      <c r="N236" s="11">
        <f t="shared" si="65"/>
        <v>0</v>
      </c>
      <c r="O236" s="102"/>
      <c r="P236" s="105">
        <f t="shared" si="40"/>
        <v>0</v>
      </c>
    </row>
    <row r="237" spans="1:16" x14ac:dyDescent="0.2">
      <c r="A237" s="255" t="s">
        <v>370</v>
      </c>
      <c r="B237" s="28" t="s">
        <v>202</v>
      </c>
      <c r="C237" s="12" t="s">
        <v>145</v>
      </c>
      <c r="D237" s="17" t="s">
        <v>90</v>
      </c>
      <c r="E237" s="15"/>
      <c r="F237" s="50"/>
      <c r="G237" s="50"/>
      <c r="H237" s="50"/>
      <c r="I237" s="50"/>
      <c r="J237" s="15">
        <f t="shared" si="64"/>
        <v>200000</v>
      </c>
      <c r="K237" s="50"/>
      <c r="L237" s="50"/>
      <c r="M237" s="50"/>
      <c r="N237" s="11">
        <f t="shared" si="65"/>
        <v>200000</v>
      </c>
      <c r="O237" s="50">
        <v>200000</v>
      </c>
      <c r="P237" s="14">
        <f t="shared" si="40"/>
        <v>200000</v>
      </c>
    </row>
    <row r="238" spans="1:16" hidden="1" x14ac:dyDescent="0.2">
      <c r="A238" s="255" t="s">
        <v>372</v>
      </c>
      <c r="B238" s="28" t="s">
        <v>201</v>
      </c>
      <c r="C238" s="12" t="s">
        <v>144</v>
      </c>
      <c r="D238" s="62" t="s">
        <v>371</v>
      </c>
      <c r="E238" s="15"/>
      <c r="F238" s="11"/>
      <c r="G238" s="11"/>
      <c r="H238" s="11"/>
      <c r="I238" s="11"/>
      <c r="J238" s="15">
        <f>K238+N238</f>
        <v>0</v>
      </c>
      <c r="K238" s="11"/>
      <c r="L238" s="11"/>
      <c r="M238" s="11"/>
      <c r="N238" s="11">
        <f t="shared" si="65"/>
        <v>0</v>
      </c>
      <c r="O238" s="11"/>
      <c r="P238" s="14">
        <f t="shared" si="40"/>
        <v>0</v>
      </c>
    </row>
    <row r="239" spans="1:16" s="134" customFormat="1" hidden="1" x14ac:dyDescent="0.2">
      <c r="A239" s="269" t="s">
        <v>375</v>
      </c>
      <c r="B239" s="150" t="s">
        <v>374</v>
      </c>
      <c r="C239" s="151" t="s">
        <v>184</v>
      </c>
      <c r="D239" s="141" t="s">
        <v>373</v>
      </c>
      <c r="E239" s="131"/>
      <c r="F239" s="152"/>
      <c r="G239" s="152"/>
      <c r="H239" s="152"/>
      <c r="I239" s="152"/>
      <c r="J239" s="131">
        <f>K239+N239</f>
        <v>0</v>
      </c>
      <c r="K239" s="152"/>
      <c r="L239" s="152"/>
      <c r="M239" s="152"/>
      <c r="N239" s="11">
        <f t="shared" si="65"/>
        <v>0</v>
      </c>
      <c r="O239" s="152"/>
      <c r="P239" s="133">
        <f t="shared" si="40"/>
        <v>0</v>
      </c>
    </row>
    <row r="240" spans="1:16" ht="17.25" customHeight="1" x14ac:dyDescent="0.2">
      <c r="A240" s="255" t="s">
        <v>372</v>
      </c>
      <c r="B240" s="12" t="s">
        <v>201</v>
      </c>
      <c r="C240" s="12" t="s">
        <v>144</v>
      </c>
      <c r="D240" s="59" t="s">
        <v>371</v>
      </c>
      <c r="E240" s="15">
        <f>F240+I240</f>
        <v>0</v>
      </c>
      <c r="F240" s="9"/>
      <c r="G240" s="9"/>
      <c r="H240" s="9"/>
      <c r="I240" s="9"/>
      <c r="J240" s="15">
        <f>K240+N240</f>
        <v>738000</v>
      </c>
      <c r="K240" s="9"/>
      <c r="L240" s="9"/>
      <c r="M240" s="9"/>
      <c r="N240" s="11">
        <f t="shared" si="65"/>
        <v>738000</v>
      </c>
      <c r="O240" s="9">
        <v>738000</v>
      </c>
      <c r="P240" s="14">
        <f t="shared" si="40"/>
        <v>738000</v>
      </c>
    </row>
    <row r="241" spans="1:16" s="7" customFormat="1" ht="25.5" x14ac:dyDescent="0.2">
      <c r="A241" s="253">
        <v>1500000</v>
      </c>
      <c r="B241" s="39"/>
      <c r="C241" s="41"/>
      <c r="D241" s="75" t="s">
        <v>78</v>
      </c>
      <c r="E241" s="33">
        <f>E242</f>
        <v>1889900</v>
      </c>
      <c r="F241" s="33">
        <f t="shared" ref="F241:O241" si="67">F242</f>
        <v>1889900</v>
      </c>
      <c r="G241" s="33">
        <f t="shared" si="67"/>
        <v>1406100</v>
      </c>
      <c r="H241" s="33">
        <f t="shared" si="67"/>
        <v>57800</v>
      </c>
      <c r="I241" s="33">
        <f t="shared" si="67"/>
        <v>0</v>
      </c>
      <c r="J241" s="33">
        <f t="shared" si="67"/>
        <v>106291036</v>
      </c>
      <c r="K241" s="33">
        <f t="shared" si="67"/>
        <v>0</v>
      </c>
      <c r="L241" s="33">
        <f t="shared" si="67"/>
        <v>0</v>
      </c>
      <c r="M241" s="33">
        <f t="shared" si="67"/>
        <v>0</v>
      </c>
      <c r="N241" s="33">
        <f t="shared" si="67"/>
        <v>106291036</v>
      </c>
      <c r="O241" s="33">
        <f t="shared" si="67"/>
        <v>68741036</v>
      </c>
      <c r="P241" s="14">
        <f t="shared" si="40"/>
        <v>108180936</v>
      </c>
    </row>
    <row r="242" spans="1:16" s="7" customFormat="1" ht="17.25" customHeight="1" x14ac:dyDescent="0.2">
      <c r="A242" s="255" t="s">
        <v>376</v>
      </c>
      <c r="B242" s="36"/>
      <c r="C242" s="41"/>
      <c r="D242" s="70" t="s">
        <v>78</v>
      </c>
      <c r="E242" s="33">
        <f t="shared" ref="E242:M242" si="68">E243+E244+E245+E246+E247+E248+E249+E250+E259+E261+E263+E253+E252+E265+E270+E254+E255</f>
        <v>1889900</v>
      </c>
      <c r="F242" s="33">
        <f t="shared" si="68"/>
        <v>1889900</v>
      </c>
      <c r="G242" s="33">
        <f t="shared" si="68"/>
        <v>1406100</v>
      </c>
      <c r="H242" s="33">
        <f t="shared" si="68"/>
        <v>57800</v>
      </c>
      <c r="I242" s="33">
        <f t="shared" si="68"/>
        <v>0</v>
      </c>
      <c r="J242" s="33">
        <f>J243+J244+J245+J246+J247+J248+J249+J250+J259+J261+J263+J253+J252+J265+J270+J254+J255+J266</f>
        <v>106291036</v>
      </c>
      <c r="K242" s="33">
        <f t="shared" si="68"/>
        <v>0</v>
      </c>
      <c r="L242" s="33">
        <f t="shared" si="68"/>
        <v>0</v>
      </c>
      <c r="M242" s="33">
        <f t="shared" si="68"/>
        <v>0</v>
      </c>
      <c r="N242" s="126">
        <f>N243+N244+N245+N246+N247+N248+N249+N250+N259+N261+N263+N253+N252+N265+N270+N254+N255+N266</f>
        <v>106291036</v>
      </c>
      <c r="O242" s="126">
        <f>O243+O244+O245+O246+O247+O248+O249+O250+O259+O261+O263+O253+O252+O265+O270+O254+O255+O266</f>
        <v>68741036</v>
      </c>
      <c r="P242" s="126">
        <f>P243+P244+P245+P246+P247+P248+P249+P250+P259+P261+P263+P253+P252+P265+P270+P254+P255+P266</f>
        <v>108180936</v>
      </c>
    </row>
    <row r="243" spans="1:16" s="7" customFormat="1" ht="25.5" x14ac:dyDescent="0.2">
      <c r="A243" s="255" t="s">
        <v>377</v>
      </c>
      <c r="B243" s="29" t="s">
        <v>214</v>
      </c>
      <c r="C243" s="29" t="s">
        <v>138</v>
      </c>
      <c r="D243" s="55" t="s">
        <v>213</v>
      </c>
      <c r="E243" s="15">
        <f t="shared" ref="E243:E270" si="69">F243+I243</f>
        <v>1889900</v>
      </c>
      <c r="F243" s="13">
        <v>1889900</v>
      </c>
      <c r="G243" s="13">
        <v>1406100</v>
      </c>
      <c r="H243" s="13">
        <v>57800</v>
      </c>
      <c r="I243" s="13"/>
      <c r="J243" s="15">
        <f t="shared" ref="J243:J258" si="70">K243+N243</f>
        <v>29359</v>
      </c>
      <c r="K243" s="13"/>
      <c r="L243" s="13"/>
      <c r="M243" s="13"/>
      <c r="N243" s="13">
        <f>O243</f>
        <v>29359</v>
      </c>
      <c r="O243" s="13">
        <v>29359</v>
      </c>
      <c r="P243" s="14">
        <f t="shared" si="40"/>
        <v>1919259</v>
      </c>
    </row>
    <row r="244" spans="1:16" s="7" customFormat="1" x14ac:dyDescent="0.2">
      <c r="A244" s="255" t="s">
        <v>378</v>
      </c>
      <c r="B244" s="30" t="s">
        <v>62</v>
      </c>
      <c r="C244" s="30" t="s">
        <v>154</v>
      </c>
      <c r="D244" s="58" t="s">
        <v>216</v>
      </c>
      <c r="E244" s="15">
        <f t="shared" si="69"/>
        <v>0</v>
      </c>
      <c r="F244" s="13"/>
      <c r="G244" s="13"/>
      <c r="H244" s="13"/>
      <c r="I244" s="13"/>
      <c r="J244" s="15">
        <f t="shared" si="70"/>
        <v>1821066</v>
      </c>
      <c r="K244" s="13"/>
      <c r="L244" s="13"/>
      <c r="M244" s="13"/>
      <c r="N244" s="13">
        <f>O244</f>
        <v>1821066</v>
      </c>
      <c r="O244" s="13">
        <v>1821066</v>
      </c>
      <c r="P244" s="14">
        <f t="shared" si="40"/>
        <v>1821066</v>
      </c>
    </row>
    <row r="245" spans="1:16" s="170" customFormat="1" ht="38.25" x14ac:dyDescent="0.2">
      <c r="A245" s="258" t="s">
        <v>401</v>
      </c>
      <c r="B245" s="30" t="s">
        <v>64</v>
      </c>
      <c r="C245" s="30" t="s">
        <v>155</v>
      </c>
      <c r="D245" s="62" t="s">
        <v>218</v>
      </c>
      <c r="E245" s="15">
        <f t="shared" si="69"/>
        <v>0</v>
      </c>
      <c r="F245" s="13"/>
      <c r="G245" s="13"/>
      <c r="H245" s="13"/>
      <c r="I245" s="13"/>
      <c r="J245" s="15">
        <f t="shared" si="70"/>
        <v>33394849</v>
      </c>
      <c r="K245" s="13"/>
      <c r="L245" s="13"/>
      <c r="M245" s="13"/>
      <c r="N245" s="13">
        <f>O245</f>
        <v>33394849</v>
      </c>
      <c r="O245" s="13">
        <v>33394849</v>
      </c>
      <c r="P245" s="14">
        <f t="shared" si="40"/>
        <v>33394849</v>
      </c>
    </row>
    <row r="246" spans="1:16" s="170" customFormat="1" x14ac:dyDescent="0.2">
      <c r="A246" s="258" t="s">
        <v>403</v>
      </c>
      <c r="B246" s="30" t="s">
        <v>225</v>
      </c>
      <c r="C246" s="30" t="s">
        <v>157</v>
      </c>
      <c r="D246" s="62" t="s">
        <v>402</v>
      </c>
      <c r="E246" s="15">
        <f t="shared" si="69"/>
        <v>0</v>
      </c>
      <c r="F246" s="13"/>
      <c r="G246" s="13"/>
      <c r="H246" s="13"/>
      <c r="I246" s="13"/>
      <c r="J246" s="15">
        <f t="shared" si="70"/>
        <v>270000</v>
      </c>
      <c r="K246" s="13"/>
      <c r="L246" s="13"/>
      <c r="M246" s="13"/>
      <c r="N246" s="13">
        <f>O246</f>
        <v>270000</v>
      </c>
      <c r="O246" s="13">
        <v>270000</v>
      </c>
      <c r="P246" s="14">
        <f t="shared" si="40"/>
        <v>270000</v>
      </c>
    </row>
    <row r="247" spans="1:16" s="142" customFormat="1" ht="25.5" hidden="1" x14ac:dyDescent="0.2">
      <c r="A247" s="264">
        <v>4711170</v>
      </c>
      <c r="B247" s="130" t="s">
        <v>24</v>
      </c>
      <c r="C247" s="130" t="s">
        <v>157</v>
      </c>
      <c r="D247" s="153" t="s">
        <v>179</v>
      </c>
      <c r="E247" s="131">
        <f t="shared" si="69"/>
        <v>0</v>
      </c>
      <c r="F247" s="132"/>
      <c r="G247" s="132"/>
      <c r="H247" s="132"/>
      <c r="I247" s="132"/>
      <c r="J247" s="131">
        <f t="shared" si="70"/>
        <v>0</v>
      </c>
      <c r="K247" s="132"/>
      <c r="L247" s="132"/>
      <c r="M247" s="132"/>
      <c r="N247" s="132">
        <f t="shared" ref="N247:N258" si="71">O247</f>
        <v>0</v>
      </c>
      <c r="O247" s="132"/>
      <c r="P247" s="133">
        <f>E247+J247</f>
        <v>0</v>
      </c>
    </row>
    <row r="248" spans="1:16" s="170" customFormat="1" x14ac:dyDescent="0.2">
      <c r="A248" s="258" t="s">
        <v>404</v>
      </c>
      <c r="B248" s="31" t="s">
        <v>35</v>
      </c>
      <c r="C248" s="31" t="s">
        <v>3</v>
      </c>
      <c r="D248" s="58" t="s">
        <v>103</v>
      </c>
      <c r="E248" s="15">
        <f>F248+I248</f>
        <v>0</v>
      </c>
      <c r="F248" s="13"/>
      <c r="G248" s="13"/>
      <c r="H248" s="13"/>
      <c r="I248" s="13"/>
      <c r="J248" s="15">
        <f t="shared" si="70"/>
        <v>6293900</v>
      </c>
      <c r="K248" s="13"/>
      <c r="L248" s="13"/>
      <c r="M248" s="13"/>
      <c r="N248" s="13">
        <f t="shared" si="71"/>
        <v>6293900</v>
      </c>
      <c r="O248" s="13">
        <v>6293900</v>
      </c>
      <c r="P248" s="14">
        <f>E248+J248</f>
        <v>6293900</v>
      </c>
    </row>
    <row r="249" spans="1:16" s="354" customFormat="1" hidden="1" x14ac:dyDescent="0.2">
      <c r="A249" s="347" t="s">
        <v>576</v>
      </c>
      <c r="B249" s="348" t="s">
        <v>233</v>
      </c>
      <c r="C249" s="349" t="s">
        <v>4</v>
      </c>
      <c r="D249" s="350" t="s">
        <v>106</v>
      </c>
      <c r="E249" s="351">
        <f t="shared" si="69"/>
        <v>0</v>
      </c>
      <c r="F249" s="352"/>
      <c r="G249" s="352"/>
      <c r="H249" s="352"/>
      <c r="I249" s="352"/>
      <c r="J249" s="351">
        <f t="shared" si="70"/>
        <v>0</v>
      </c>
      <c r="K249" s="352"/>
      <c r="L249" s="352"/>
      <c r="M249" s="352"/>
      <c r="N249" s="352">
        <f t="shared" si="71"/>
        <v>0</v>
      </c>
      <c r="O249" s="352"/>
      <c r="P249" s="353">
        <f t="shared" si="40"/>
        <v>0</v>
      </c>
    </row>
    <row r="250" spans="1:16" s="170" customFormat="1" hidden="1" x14ac:dyDescent="0.2">
      <c r="A250" s="270" t="s">
        <v>405</v>
      </c>
      <c r="B250" s="318" t="s">
        <v>241</v>
      </c>
      <c r="C250" s="320"/>
      <c r="D250" s="319" t="s">
        <v>483</v>
      </c>
      <c r="E250" s="15">
        <f t="shared" si="69"/>
        <v>0</v>
      </c>
      <c r="F250" s="13">
        <f>F251</f>
        <v>0</v>
      </c>
      <c r="G250" s="13">
        <f>G251</f>
        <v>0</v>
      </c>
      <c r="H250" s="13">
        <f>H251</f>
        <v>0</v>
      </c>
      <c r="I250" s="13">
        <f>I251</f>
        <v>0</v>
      </c>
      <c r="J250" s="15">
        <f t="shared" si="70"/>
        <v>0</v>
      </c>
      <c r="K250" s="13">
        <f>K251</f>
        <v>0</v>
      </c>
      <c r="L250" s="13">
        <f>L251</f>
        <v>0</v>
      </c>
      <c r="M250" s="13">
        <f>M251</f>
        <v>0</v>
      </c>
      <c r="N250" s="13">
        <f t="shared" si="71"/>
        <v>0</v>
      </c>
      <c r="O250" s="13">
        <f>O251</f>
        <v>0</v>
      </c>
      <c r="P250" s="14">
        <f t="shared" si="40"/>
        <v>0</v>
      </c>
    </row>
    <row r="251" spans="1:16" s="79" customFormat="1" ht="25.5" hidden="1" x14ac:dyDescent="0.2">
      <c r="A251" s="261" t="s">
        <v>406</v>
      </c>
      <c r="B251" s="174" t="s">
        <v>244</v>
      </c>
      <c r="C251" s="175" t="s">
        <v>511</v>
      </c>
      <c r="D251" s="176" t="s">
        <v>243</v>
      </c>
      <c r="E251" s="104">
        <f t="shared" si="69"/>
        <v>0</v>
      </c>
      <c r="F251" s="92"/>
      <c r="G251" s="92"/>
      <c r="H251" s="92"/>
      <c r="I251" s="92"/>
      <c r="J251" s="104">
        <f t="shared" si="70"/>
        <v>0</v>
      </c>
      <c r="K251" s="92"/>
      <c r="L251" s="92"/>
      <c r="M251" s="92"/>
      <c r="N251" s="13">
        <f t="shared" si="71"/>
        <v>0</v>
      </c>
      <c r="O251" s="92"/>
      <c r="P251" s="105">
        <f t="shared" si="40"/>
        <v>0</v>
      </c>
    </row>
    <row r="252" spans="1:16" s="170" customFormat="1" hidden="1" x14ac:dyDescent="0.2">
      <c r="A252" s="271" t="s">
        <v>407</v>
      </c>
      <c r="B252" s="29" t="s">
        <v>321</v>
      </c>
      <c r="C252" s="29" t="s">
        <v>69</v>
      </c>
      <c r="D252" s="177" t="s">
        <v>320</v>
      </c>
      <c r="E252" s="15">
        <f t="shared" ref="E252:E258" si="72">F252+I252</f>
        <v>0</v>
      </c>
      <c r="F252" s="13"/>
      <c r="G252" s="13"/>
      <c r="H252" s="13"/>
      <c r="I252" s="13"/>
      <c r="J252" s="15">
        <f t="shared" si="70"/>
        <v>0</v>
      </c>
      <c r="K252" s="13"/>
      <c r="L252" s="13"/>
      <c r="M252" s="13"/>
      <c r="N252" s="13">
        <f t="shared" si="71"/>
        <v>0</v>
      </c>
      <c r="O252" s="13"/>
      <c r="P252" s="14">
        <f t="shared" ref="P252:P258" si="73">E252+J252</f>
        <v>0</v>
      </c>
    </row>
    <row r="253" spans="1:16" s="170" customFormat="1" x14ac:dyDescent="0.2">
      <c r="A253" s="258" t="s">
        <v>408</v>
      </c>
      <c r="B253" s="30" t="s">
        <v>346</v>
      </c>
      <c r="C253" s="30" t="s">
        <v>75</v>
      </c>
      <c r="D253" s="62" t="s">
        <v>345</v>
      </c>
      <c r="E253" s="15">
        <f t="shared" si="72"/>
        <v>0</v>
      </c>
      <c r="F253" s="178"/>
      <c r="G253" s="178"/>
      <c r="H253" s="178"/>
      <c r="I253" s="178"/>
      <c r="J253" s="15">
        <f t="shared" si="70"/>
        <v>4309</v>
      </c>
      <c r="K253" s="178"/>
      <c r="L253" s="178"/>
      <c r="M253" s="178"/>
      <c r="N253" s="13">
        <f t="shared" si="71"/>
        <v>4309</v>
      </c>
      <c r="O253" s="178">
        <v>4309</v>
      </c>
      <c r="P253" s="14">
        <f t="shared" si="73"/>
        <v>4309</v>
      </c>
    </row>
    <row r="254" spans="1:16" s="170" customFormat="1" x14ac:dyDescent="0.2">
      <c r="A254" s="258" t="s">
        <v>412</v>
      </c>
      <c r="B254" s="29" t="s">
        <v>410</v>
      </c>
      <c r="C254" s="29" t="s">
        <v>411</v>
      </c>
      <c r="D254" s="55" t="s">
        <v>409</v>
      </c>
      <c r="E254" s="15">
        <f t="shared" si="72"/>
        <v>0</v>
      </c>
      <c r="F254" s="13"/>
      <c r="G254" s="13"/>
      <c r="H254" s="13"/>
      <c r="I254" s="13"/>
      <c r="J254" s="15">
        <f t="shared" si="70"/>
        <v>11201162</v>
      </c>
      <c r="K254" s="13"/>
      <c r="L254" s="13"/>
      <c r="M254" s="13"/>
      <c r="N254" s="13">
        <f t="shared" si="71"/>
        <v>11201162</v>
      </c>
      <c r="O254" s="13">
        <v>11201162</v>
      </c>
      <c r="P254" s="14">
        <f t="shared" si="73"/>
        <v>11201162</v>
      </c>
    </row>
    <row r="255" spans="1:16" s="170" customFormat="1" x14ac:dyDescent="0.2">
      <c r="A255" s="258" t="s">
        <v>415</v>
      </c>
      <c r="B255" s="115" t="s">
        <v>414</v>
      </c>
      <c r="C255" s="115"/>
      <c r="D255" s="123" t="s">
        <v>413</v>
      </c>
      <c r="E255" s="15">
        <f t="shared" si="72"/>
        <v>0</v>
      </c>
      <c r="F255" s="13"/>
      <c r="G255" s="13"/>
      <c r="H255" s="13"/>
      <c r="I255" s="13"/>
      <c r="J255" s="15">
        <f t="shared" si="70"/>
        <v>3548883</v>
      </c>
      <c r="K255" s="13">
        <f>SUM(K256:K258)</f>
        <v>0</v>
      </c>
      <c r="L255" s="13">
        <f>SUM(L256:L258)</f>
        <v>0</v>
      </c>
      <c r="M255" s="13">
        <f>SUM(M256:M258)</f>
        <v>0</v>
      </c>
      <c r="N255" s="13">
        <f t="shared" si="71"/>
        <v>3548883</v>
      </c>
      <c r="O255" s="13">
        <f>SUM(O256:O258)</f>
        <v>3548883</v>
      </c>
      <c r="P255" s="14">
        <f t="shared" si="73"/>
        <v>3548883</v>
      </c>
    </row>
    <row r="256" spans="1:16" s="79" customFormat="1" x14ac:dyDescent="0.2">
      <c r="A256" s="272" t="s">
        <v>419</v>
      </c>
      <c r="B256" s="174" t="s">
        <v>416</v>
      </c>
      <c r="C256" s="174" t="s">
        <v>411</v>
      </c>
      <c r="D256" s="179" t="s">
        <v>422</v>
      </c>
      <c r="E256" s="15">
        <f t="shared" si="72"/>
        <v>0</v>
      </c>
      <c r="F256" s="92"/>
      <c r="G256" s="92"/>
      <c r="H256" s="92"/>
      <c r="I256" s="92"/>
      <c r="J256" s="15">
        <f t="shared" si="70"/>
        <v>9852</v>
      </c>
      <c r="K256" s="92"/>
      <c r="L256" s="92"/>
      <c r="M256" s="92"/>
      <c r="N256" s="13">
        <f t="shared" si="71"/>
        <v>9852</v>
      </c>
      <c r="O256" s="92">
        <v>9852</v>
      </c>
      <c r="P256" s="14">
        <f t="shared" si="73"/>
        <v>9852</v>
      </c>
    </row>
    <row r="257" spans="1:16" s="79" customFormat="1" x14ac:dyDescent="0.2">
      <c r="A257" s="272" t="s">
        <v>420</v>
      </c>
      <c r="B257" s="174" t="s">
        <v>417</v>
      </c>
      <c r="C257" s="174" t="s">
        <v>411</v>
      </c>
      <c r="D257" s="179" t="s">
        <v>423</v>
      </c>
      <c r="E257" s="15">
        <f t="shared" si="72"/>
        <v>0</v>
      </c>
      <c r="F257" s="92"/>
      <c r="G257" s="92"/>
      <c r="H257" s="92"/>
      <c r="I257" s="92"/>
      <c r="J257" s="15">
        <f t="shared" si="70"/>
        <v>1649031</v>
      </c>
      <c r="K257" s="92"/>
      <c r="L257" s="92"/>
      <c r="M257" s="92"/>
      <c r="N257" s="13">
        <f t="shared" si="71"/>
        <v>1649031</v>
      </c>
      <c r="O257" s="92">
        <v>1649031</v>
      </c>
      <c r="P257" s="14">
        <f t="shared" si="73"/>
        <v>1649031</v>
      </c>
    </row>
    <row r="258" spans="1:16" s="79" customFormat="1" x14ac:dyDescent="0.2">
      <c r="A258" s="272" t="s">
        <v>421</v>
      </c>
      <c r="B258" s="174" t="s">
        <v>418</v>
      </c>
      <c r="C258" s="174" t="s">
        <v>411</v>
      </c>
      <c r="D258" s="179" t="s">
        <v>424</v>
      </c>
      <c r="E258" s="15">
        <f t="shared" si="72"/>
        <v>0</v>
      </c>
      <c r="F258" s="92"/>
      <c r="G258" s="92"/>
      <c r="H258" s="92"/>
      <c r="I258" s="92"/>
      <c r="J258" s="15">
        <f t="shared" si="70"/>
        <v>1890000</v>
      </c>
      <c r="K258" s="92"/>
      <c r="L258" s="92"/>
      <c r="M258" s="92"/>
      <c r="N258" s="13">
        <f t="shared" si="71"/>
        <v>1890000</v>
      </c>
      <c r="O258" s="92">
        <v>1890000</v>
      </c>
      <c r="P258" s="14">
        <f t="shared" si="73"/>
        <v>1890000</v>
      </c>
    </row>
    <row r="259" spans="1:16" s="142" customFormat="1" ht="25.5" hidden="1" x14ac:dyDescent="0.2">
      <c r="A259" s="273">
        <v>4713100</v>
      </c>
      <c r="B259" s="171" t="s">
        <v>172</v>
      </c>
      <c r="C259" s="172"/>
      <c r="D259" s="173" t="s">
        <v>15</v>
      </c>
      <c r="E259" s="131">
        <f>E260</f>
        <v>0</v>
      </c>
      <c r="F259" s="131">
        <f t="shared" ref="F259:P259" si="74">F260</f>
        <v>0</v>
      </c>
      <c r="G259" s="131">
        <f t="shared" si="74"/>
        <v>0</v>
      </c>
      <c r="H259" s="131">
        <f t="shared" si="74"/>
        <v>0</v>
      </c>
      <c r="I259" s="131">
        <f t="shared" si="74"/>
        <v>0</v>
      </c>
      <c r="J259" s="131">
        <f t="shared" si="74"/>
        <v>0</v>
      </c>
      <c r="K259" s="131">
        <f t="shared" si="74"/>
        <v>0</v>
      </c>
      <c r="L259" s="131">
        <f t="shared" si="74"/>
        <v>0</v>
      </c>
      <c r="M259" s="131">
        <f t="shared" si="74"/>
        <v>0</v>
      </c>
      <c r="N259" s="131">
        <f t="shared" si="74"/>
        <v>0</v>
      </c>
      <c r="O259" s="131">
        <f t="shared" si="74"/>
        <v>0</v>
      </c>
      <c r="P259" s="133">
        <f t="shared" si="74"/>
        <v>0</v>
      </c>
    </row>
    <row r="260" spans="1:16" s="144" customFormat="1" ht="13.5" hidden="1" customHeight="1" x14ac:dyDescent="0.2">
      <c r="A260" s="274">
        <v>4713105</v>
      </c>
      <c r="B260" s="154" t="s">
        <v>55</v>
      </c>
      <c r="C260" s="155" t="s">
        <v>62</v>
      </c>
      <c r="D260" s="156" t="s">
        <v>119</v>
      </c>
      <c r="E260" s="136">
        <f>F260+I260</f>
        <v>0</v>
      </c>
      <c r="F260" s="157"/>
      <c r="G260" s="157"/>
      <c r="H260" s="157"/>
      <c r="I260" s="157"/>
      <c r="J260" s="136">
        <f>K260+N260</f>
        <v>0</v>
      </c>
      <c r="K260" s="157"/>
      <c r="L260" s="157"/>
      <c r="M260" s="157"/>
      <c r="N260" s="137">
        <f>O260</f>
        <v>0</v>
      </c>
      <c r="O260" s="158"/>
      <c r="P260" s="138">
        <f>E260+J260</f>
        <v>0</v>
      </c>
    </row>
    <row r="261" spans="1:16" s="142" customFormat="1" hidden="1" x14ac:dyDescent="0.2">
      <c r="A261" s="264">
        <v>4715040</v>
      </c>
      <c r="B261" s="159" t="s">
        <v>161</v>
      </c>
      <c r="C261" s="159"/>
      <c r="D261" s="141" t="s">
        <v>162</v>
      </c>
      <c r="E261" s="131">
        <f>E262</f>
        <v>0</v>
      </c>
      <c r="F261" s="131">
        <f t="shared" ref="F261:O261" si="75">F262</f>
        <v>0</v>
      </c>
      <c r="G261" s="131">
        <f t="shared" si="75"/>
        <v>0</v>
      </c>
      <c r="H261" s="131">
        <f t="shared" si="75"/>
        <v>0</v>
      </c>
      <c r="I261" s="131">
        <f t="shared" si="75"/>
        <v>0</v>
      </c>
      <c r="J261" s="131">
        <f t="shared" si="75"/>
        <v>0</v>
      </c>
      <c r="K261" s="131">
        <f t="shared" si="75"/>
        <v>0</v>
      </c>
      <c r="L261" s="131">
        <f t="shared" si="75"/>
        <v>0</v>
      </c>
      <c r="M261" s="131">
        <f t="shared" si="75"/>
        <v>0</v>
      </c>
      <c r="N261" s="131">
        <f t="shared" si="75"/>
        <v>0</v>
      </c>
      <c r="O261" s="131">
        <f t="shared" si="75"/>
        <v>0</v>
      </c>
      <c r="P261" s="133">
        <f t="shared" si="40"/>
        <v>0</v>
      </c>
    </row>
    <row r="262" spans="1:16" s="142" customFormat="1" hidden="1" x14ac:dyDescent="0.2">
      <c r="A262" s="275">
        <v>4715041</v>
      </c>
      <c r="B262" s="143" t="s">
        <v>163</v>
      </c>
      <c r="C262" s="143" t="s">
        <v>2</v>
      </c>
      <c r="D262" s="160" t="s">
        <v>164</v>
      </c>
      <c r="E262" s="131">
        <f>F262+I262</f>
        <v>0</v>
      </c>
      <c r="F262" s="157"/>
      <c r="G262" s="157"/>
      <c r="H262" s="157"/>
      <c r="I262" s="157"/>
      <c r="J262" s="131">
        <f t="shared" ref="J262:J272" si="76">K262+N262</f>
        <v>0</v>
      </c>
      <c r="K262" s="157"/>
      <c r="L262" s="157"/>
      <c r="M262" s="157"/>
      <c r="N262" s="137">
        <f>O262</f>
        <v>0</v>
      </c>
      <c r="O262" s="161"/>
      <c r="P262" s="133">
        <f t="shared" si="40"/>
        <v>0</v>
      </c>
    </row>
    <row r="263" spans="1:16" s="142" customFormat="1" hidden="1" x14ac:dyDescent="0.2">
      <c r="A263" s="264">
        <v>4716050</v>
      </c>
      <c r="B263" s="162" t="s">
        <v>173</v>
      </c>
      <c r="C263" s="163"/>
      <c r="D263" s="164" t="s">
        <v>91</v>
      </c>
      <c r="E263" s="131">
        <f t="shared" si="69"/>
        <v>0</v>
      </c>
      <c r="F263" s="165"/>
      <c r="G263" s="165"/>
      <c r="H263" s="165"/>
      <c r="I263" s="165"/>
      <c r="J263" s="131">
        <f t="shared" si="76"/>
        <v>0</v>
      </c>
      <c r="K263" s="165"/>
      <c r="L263" s="165"/>
      <c r="M263" s="165"/>
      <c r="N263" s="165">
        <f>N264</f>
        <v>0</v>
      </c>
      <c r="O263" s="165">
        <f>O264</f>
        <v>0</v>
      </c>
      <c r="P263" s="133">
        <f t="shared" si="40"/>
        <v>0</v>
      </c>
    </row>
    <row r="264" spans="1:16" s="144" customFormat="1" hidden="1" x14ac:dyDescent="0.2">
      <c r="A264" s="265">
        <v>4716051</v>
      </c>
      <c r="B264" s="233" t="s">
        <v>58</v>
      </c>
      <c r="C264" s="233" t="s">
        <v>75</v>
      </c>
      <c r="D264" s="166" t="s">
        <v>92</v>
      </c>
      <c r="E264" s="131">
        <f t="shared" si="69"/>
        <v>0</v>
      </c>
      <c r="F264" s="157"/>
      <c r="G264" s="157"/>
      <c r="H264" s="157"/>
      <c r="I264" s="157"/>
      <c r="J264" s="131">
        <f t="shared" si="76"/>
        <v>0</v>
      </c>
      <c r="K264" s="157"/>
      <c r="L264" s="157"/>
      <c r="M264" s="157"/>
      <c r="N264" s="137">
        <f t="shared" ref="N264:N269" si="77">O264</f>
        <v>0</v>
      </c>
      <c r="O264" s="157"/>
      <c r="P264" s="133">
        <f t="shared" si="40"/>
        <v>0</v>
      </c>
    </row>
    <row r="265" spans="1:16" s="243" customFormat="1" ht="30" customHeight="1" x14ac:dyDescent="0.2">
      <c r="A265" s="271" t="s">
        <v>538</v>
      </c>
      <c r="B265" s="239" t="s">
        <v>541</v>
      </c>
      <c r="C265" s="239" t="s">
        <v>411</v>
      </c>
      <c r="D265" s="240" t="s">
        <v>542</v>
      </c>
      <c r="E265" s="241">
        <f t="shared" si="69"/>
        <v>0</v>
      </c>
      <c r="F265" s="242"/>
      <c r="G265" s="242"/>
      <c r="H265" s="242"/>
      <c r="I265" s="242"/>
      <c r="J265" s="241">
        <f>K265+N265</f>
        <v>221500</v>
      </c>
      <c r="K265" s="242"/>
      <c r="L265" s="242"/>
      <c r="M265" s="242"/>
      <c r="N265" s="242">
        <f t="shared" si="77"/>
        <v>221500</v>
      </c>
      <c r="O265" s="242">
        <v>221500</v>
      </c>
      <c r="P265" s="238">
        <f>E265+J265</f>
        <v>221500</v>
      </c>
    </row>
    <row r="266" spans="1:16" s="243" customFormat="1" x14ac:dyDescent="0.2">
      <c r="A266" s="271" t="s">
        <v>555</v>
      </c>
      <c r="B266" s="239" t="s">
        <v>556</v>
      </c>
      <c r="C266" s="239"/>
      <c r="D266" s="240" t="s">
        <v>557</v>
      </c>
      <c r="E266" s="241">
        <f t="shared" si="69"/>
        <v>0</v>
      </c>
      <c r="F266" s="242"/>
      <c r="G266" s="242"/>
      <c r="H266" s="242"/>
      <c r="I266" s="242"/>
      <c r="J266" s="241">
        <f>K266+N266</f>
        <v>11956008</v>
      </c>
      <c r="K266" s="242"/>
      <c r="L266" s="242"/>
      <c r="M266" s="242"/>
      <c r="N266" s="242">
        <f t="shared" si="77"/>
        <v>11956008</v>
      </c>
      <c r="O266" s="242">
        <f>O267+O268</f>
        <v>11956008</v>
      </c>
      <c r="P266" s="238">
        <f>E266+J266</f>
        <v>11956008</v>
      </c>
    </row>
    <row r="267" spans="1:16" s="250" customFormat="1" ht="30" customHeight="1" x14ac:dyDescent="0.2">
      <c r="A267" s="291" t="s">
        <v>558</v>
      </c>
      <c r="B267" s="327" t="s">
        <v>559</v>
      </c>
      <c r="C267" s="327" t="s">
        <v>144</v>
      </c>
      <c r="D267" s="315" t="s">
        <v>560</v>
      </c>
      <c r="E267" s="246">
        <f t="shared" si="69"/>
        <v>0</v>
      </c>
      <c r="F267" s="248"/>
      <c r="G267" s="248"/>
      <c r="H267" s="248"/>
      <c r="I267" s="248"/>
      <c r="J267" s="246">
        <f>K267+N267</f>
        <v>2567344</v>
      </c>
      <c r="K267" s="248"/>
      <c r="L267" s="248"/>
      <c r="M267" s="248"/>
      <c r="N267" s="248">
        <f t="shared" si="77"/>
        <v>2567344</v>
      </c>
      <c r="O267" s="248">
        <v>2567344</v>
      </c>
      <c r="P267" s="249">
        <f>E267+J267</f>
        <v>2567344</v>
      </c>
    </row>
    <row r="268" spans="1:16" s="250" customFormat="1" ht="25.5" x14ac:dyDescent="0.2">
      <c r="A268" s="261" t="s">
        <v>572</v>
      </c>
      <c r="B268" s="217" t="s">
        <v>570</v>
      </c>
      <c r="C268" s="217" t="s">
        <v>144</v>
      </c>
      <c r="D268" s="323" t="s">
        <v>573</v>
      </c>
      <c r="E268" s="294"/>
      <c r="F268" s="248"/>
      <c r="G268" s="248"/>
      <c r="H268" s="248"/>
      <c r="I268" s="248"/>
      <c r="J268" s="246">
        <f>K268+N268</f>
        <v>9388664</v>
      </c>
      <c r="K268" s="248"/>
      <c r="L268" s="248"/>
      <c r="M268" s="248"/>
      <c r="N268" s="248">
        <f t="shared" si="77"/>
        <v>9388664</v>
      </c>
      <c r="O268" s="248">
        <v>9388664</v>
      </c>
      <c r="P268" s="249">
        <f>E268+J268</f>
        <v>9388664</v>
      </c>
    </row>
    <row r="269" spans="1:16" s="250" customFormat="1" ht="25.5" x14ac:dyDescent="0.2">
      <c r="A269" s="341"/>
      <c r="B269" s="342"/>
      <c r="C269" s="342"/>
      <c r="D269" s="282" t="s">
        <v>574</v>
      </c>
      <c r="E269" s="300"/>
      <c r="F269" s="343"/>
      <c r="G269" s="248"/>
      <c r="H269" s="248"/>
      <c r="I269" s="248"/>
      <c r="J269" s="246">
        <f>K269+N269</f>
        <v>6947468</v>
      </c>
      <c r="K269" s="248"/>
      <c r="L269" s="248"/>
      <c r="M269" s="248"/>
      <c r="N269" s="248">
        <f t="shared" si="77"/>
        <v>6947468</v>
      </c>
      <c r="O269" s="248">
        <v>6947468</v>
      </c>
      <c r="P269" s="249">
        <f>E269+J269</f>
        <v>6947468</v>
      </c>
    </row>
    <row r="270" spans="1:16" s="243" customFormat="1" ht="13.5" customHeight="1" x14ac:dyDescent="0.2">
      <c r="A270" s="328" t="s">
        <v>539</v>
      </c>
      <c r="B270" s="329" t="s">
        <v>530</v>
      </c>
      <c r="C270" s="329"/>
      <c r="D270" s="344" t="s">
        <v>533</v>
      </c>
      <c r="E270" s="345">
        <f t="shared" si="69"/>
        <v>0</v>
      </c>
      <c r="F270" s="244"/>
      <c r="G270" s="244"/>
      <c r="H270" s="244"/>
      <c r="I270" s="244"/>
      <c r="J270" s="241">
        <f t="shared" si="76"/>
        <v>37550000</v>
      </c>
      <c r="K270" s="244"/>
      <c r="L270" s="244"/>
      <c r="M270" s="244"/>
      <c r="N270" s="242">
        <f>N271</f>
        <v>37550000</v>
      </c>
      <c r="O270" s="244"/>
      <c r="P270" s="238">
        <f t="shared" si="40"/>
        <v>37550000</v>
      </c>
    </row>
    <row r="271" spans="1:16" s="250" customFormat="1" ht="13.5" customHeight="1" x14ac:dyDescent="0.2">
      <c r="A271" s="291" t="s">
        <v>540</v>
      </c>
      <c r="B271" s="292" t="s">
        <v>532</v>
      </c>
      <c r="C271" s="292" t="s">
        <v>146</v>
      </c>
      <c r="D271" s="293" t="s">
        <v>150</v>
      </c>
      <c r="E271" s="294"/>
      <c r="F271" s="295"/>
      <c r="G271" s="295"/>
      <c r="H271" s="295"/>
      <c r="I271" s="295"/>
      <c r="J271" s="246">
        <f t="shared" si="76"/>
        <v>37550000</v>
      </c>
      <c r="K271" s="247"/>
      <c r="L271" s="247"/>
      <c r="M271" s="247"/>
      <c r="N271" s="248">
        <v>37550000</v>
      </c>
      <c r="O271" s="247"/>
      <c r="P271" s="249">
        <f t="shared" si="40"/>
        <v>37550000</v>
      </c>
    </row>
    <row r="272" spans="1:16" s="250" customFormat="1" ht="13.5" customHeight="1" x14ac:dyDescent="0.2">
      <c r="A272" s="261"/>
      <c r="B272" s="245"/>
      <c r="C272" s="245"/>
      <c r="D272" s="299" t="s">
        <v>548</v>
      </c>
      <c r="E272" s="300"/>
      <c r="F272" s="301"/>
      <c r="G272" s="301"/>
      <c r="H272" s="301"/>
      <c r="I272" s="301"/>
      <c r="J272" s="246">
        <f t="shared" si="76"/>
        <v>37550000</v>
      </c>
      <c r="K272" s="247"/>
      <c r="L272" s="247"/>
      <c r="M272" s="247"/>
      <c r="N272" s="248">
        <v>37550000</v>
      </c>
      <c r="O272" s="247"/>
      <c r="P272" s="249">
        <f t="shared" si="40"/>
        <v>37550000</v>
      </c>
    </row>
    <row r="273" spans="1:16" s="243" customFormat="1" x14ac:dyDescent="0.2">
      <c r="A273" s="296">
        <v>3100000</v>
      </c>
      <c r="B273" s="236"/>
      <c r="C273" s="251"/>
      <c r="D273" s="297" t="s">
        <v>77</v>
      </c>
      <c r="E273" s="298">
        <f>E274</f>
        <v>1046200</v>
      </c>
      <c r="F273" s="298">
        <f t="shared" ref="F273:O273" si="78">F274</f>
        <v>1046200</v>
      </c>
      <c r="G273" s="298">
        <f t="shared" si="78"/>
        <v>610500</v>
      </c>
      <c r="H273" s="298">
        <f t="shared" si="78"/>
        <v>31900</v>
      </c>
      <c r="I273" s="298">
        <f t="shared" si="78"/>
        <v>0</v>
      </c>
      <c r="J273" s="237">
        <f t="shared" si="78"/>
        <v>25573500</v>
      </c>
      <c r="K273" s="237">
        <f t="shared" si="78"/>
        <v>0</v>
      </c>
      <c r="L273" s="237">
        <f t="shared" si="78"/>
        <v>0</v>
      </c>
      <c r="M273" s="237">
        <f t="shared" si="78"/>
        <v>0</v>
      </c>
      <c r="N273" s="237">
        <f t="shared" si="78"/>
        <v>25573500</v>
      </c>
      <c r="O273" s="237">
        <f t="shared" si="78"/>
        <v>25573500</v>
      </c>
      <c r="P273" s="238">
        <f t="shared" ref="P273:P282" si="79">E273+J273</f>
        <v>26619700</v>
      </c>
    </row>
    <row r="274" spans="1:16" x14ac:dyDescent="0.2">
      <c r="A274" s="255" t="s">
        <v>379</v>
      </c>
      <c r="B274" s="28"/>
      <c r="C274" s="32"/>
      <c r="D274" s="54" t="s">
        <v>77</v>
      </c>
      <c r="E274" s="10">
        <f>E275+E276+E277+E281</f>
        <v>1046200</v>
      </c>
      <c r="F274" s="10">
        <f>F275+F276+F277+F281</f>
        <v>1046200</v>
      </c>
      <c r="G274" s="10">
        <f>G275+G276+G277+G281</f>
        <v>610500</v>
      </c>
      <c r="H274" s="10">
        <f>H275+H276+H277+H281</f>
        <v>31900</v>
      </c>
      <c r="I274" s="10">
        <f>I275+I276+I277+I281</f>
        <v>0</v>
      </c>
      <c r="J274" s="10">
        <f t="shared" ref="J274:O274" si="80">J275+J276+J277+J281+J279+J280</f>
        <v>25573500</v>
      </c>
      <c r="K274" s="10">
        <f t="shared" si="80"/>
        <v>0</v>
      </c>
      <c r="L274" s="10">
        <f t="shared" si="80"/>
        <v>0</v>
      </c>
      <c r="M274" s="10">
        <f t="shared" si="80"/>
        <v>0</v>
      </c>
      <c r="N274" s="10">
        <f t="shared" si="80"/>
        <v>25573500</v>
      </c>
      <c r="O274" s="10">
        <f t="shared" si="80"/>
        <v>25573500</v>
      </c>
      <c r="P274" s="10">
        <f>P275+P276+P277+P281</f>
        <v>1258500</v>
      </c>
    </row>
    <row r="275" spans="1:16" s="7" customFormat="1" ht="25.5" x14ac:dyDescent="0.2">
      <c r="A275" s="255" t="s">
        <v>380</v>
      </c>
      <c r="B275" s="29" t="s">
        <v>214</v>
      </c>
      <c r="C275" s="29" t="s">
        <v>138</v>
      </c>
      <c r="D275" s="55" t="s">
        <v>213</v>
      </c>
      <c r="E275" s="15">
        <f>F275+I275</f>
        <v>847200</v>
      </c>
      <c r="F275" s="13">
        <v>847200</v>
      </c>
      <c r="G275" s="13">
        <v>610500</v>
      </c>
      <c r="H275" s="13">
        <v>31900</v>
      </c>
      <c r="I275" s="13"/>
      <c r="J275" s="15">
        <f>K275+N275</f>
        <v>13300</v>
      </c>
      <c r="K275" s="13"/>
      <c r="L275" s="13"/>
      <c r="M275" s="13"/>
      <c r="N275" s="13">
        <f>O275</f>
        <v>13300</v>
      </c>
      <c r="O275" s="13">
        <v>13300</v>
      </c>
      <c r="P275" s="14">
        <f t="shared" si="79"/>
        <v>860500</v>
      </c>
    </row>
    <row r="276" spans="1:16" s="7" customFormat="1" x14ac:dyDescent="0.2">
      <c r="A276" s="260" t="s">
        <v>383</v>
      </c>
      <c r="B276" s="212" t="s">
        <v>382</v>
      </c>
      <c r="C276" s="212" t="s">
        <v>143</v>
      </c>
      <c r="D276" s="213" t="s">
        <v>381</v>
      </c>
      <c r="E276" s="15">
        <f>F276+I276</f>
        <v>179000</v>
      </c>
      <c r="F276" s="13">
        <v>179000</v>
      </c>
      <c r="G276" s="13"/>
      <c r="H276" s="13"/>
      <c r="I276" s="13"/>
      <c r="J276" s="15">
        <f>K276+N276</f>
        <v>0</v>
      </c>
      <c r="K276" s="13"/>
      <c r="L276" s="13"/>
      <c r="M276" s="13"/>
      <c r="N276" s="13">
        <f>O276</f>
        <v>0</v>
      </c>
      <c r="O276" s="13"/>
      <c r="P276" s="14">
        <f t="shared" si="79"/>
        <v>179000</v>
      </c>
    </row>
    <row r="277" spans="1:16" s="7" customFormat="1" x14ac:dyDescent="0.2">
      <c r="A277" s="267" t="s">
        <v>386</v>
      </c>
      <c r="B277" s="214" t="s">
        <v>385</v>
      </c>
      <c r="C277" s="214" t="s">
        <v>144</v>
      </c>
      <c r="D277" s="215" t="s">
        <v>384</v>
      </c>
      <c r="E277" s="116">
        <f>F277+I277</f>
        <v>0</v>
      </c>
      <c r="F277" s="13"/>
      <c r="G277" s="13"/>
      <c r="H277" s="13"/>
      <c r="I277" s="13"/>
      <c r="J277" s="15">
        <f>K277+N277</f>
        <v>199000</v>
      </c>
      <c r="K277" s="13"/>
      <c r="L277" s="13"/>
      <c r="M277" s="13"/>
      <c r="N277" s="13">
        <f>O277</f>
        <v>199000</v>
      </c>
      <c r="O277" s="13">
        <v>199000</v>
      </c>
      <c r="P277" s="14">
        <f t="shared" si="79"/>
        <v>199000</v>
      </c>
    </row>
    <row r="278" spans="1:16" ht="17.25" customHeight="1" x14ac:dyDescent="0.2">
      <c r="A278" s="267" t="s">
        <v>389</v>
      </c>
      <c r="B278" s="109" t="s">
        <v>388</v>
      </c>
      <c r="C278" s="109"/>
      <c r="D278" s="216" t="s">
        <v>387</v>
      </c>
      <c r="E278" s="116">
        <f>F278+I278</f>
        <v>0</v>
      </c>
      <c r="F278" s="9">
        <f t="shared" ref="F278:O278" si="81">F279</f>
        <v>0</v>
      </c>
      <c r="G278" s="9">
        <f t="shared" si="81"/>
        <v>0</v>
      </c>
      <c r="H278" s="9">
        <f t="shared" si="81"/>
        <v>0</v>
      </c>
      <c r="I278" s="9">
        <f t="shared" si="81"/>
        <v>0</v>
      </c>
      <c r="J278" s="9">
        <f t="shared" si="81"/>
        <v>361200</v>
      </c>
      <c r="K278" s="9">
        <f t="shared" si="81"/>
        <v>0</v>
      </c>
      <c r="L278" s="9">
        <f t="shared" si="81"/>
        <v>0</v>
      </c>
      <c r="M278" s="9">
        <f t="shared" si="81"/>
        <v>0</v>
      </c>
      <c r="N278" s="9">
        <f t="shared" si="81"/>
        <v>361200</v>
      </c>
      <c r="O278" s="9">
        <f t="shared" si="81"/>
        <v>361200</v>
      </c>
      <c r="P278" s="14">
        <f t="shared" si="79"/>
        <v>361200</v>
      </c>
    </row>
    <row r="279" spans="1:16" s="85" customFormat="1" ht="14.25" customHeight="1" x14ac:dyDescent="0.2">
      <c r="A279" s="261" t="s">
        <v>392</v>
      </c>
      <c r="B279" s="217" t="s">
        <v>391</v>
      </c>
      <c r="C279" s="217" t="s">
        <v>141</v>
      </c>
      <c r="D279" s="218" t="s">
        <v>390</v>
      </c>
      <c r="E279" s="116">
        <f>F279+I279</f>
        <v>0</v>
      </c>
      <c r="F279" s="84"/>
      <c r="G279" s="84"/>
      <c r="H279" s="84"/>
      <c r="I279" s="84"/>
      <c r="J279" s="15">
        <f>K279+N279</f>
        <v>361200</v>
      </c>
      <c r="K279" s="84"/>
      <c r="L279" s="84"/>
      <c r="M279" s="84"/>
      <c r="N279" s="84">
        <f>O279</f>
        <v>361200</v>
      </c>
      <c r="O279" s="84">
        <v>361200</v>
      </c>
      <c r="P279" s="14">
        <f t="shared" si="79"/>
        <v>361200</v>
      </c>
    </row>
    <row r="280" spans="1:16" s="167" customFormat="1" ht="14.25" customHeight="1" x14ac:dyDescent="0.2">
      <c r="A280" s="276" t="s">
        <v>537</v>
      </c>
      <c r="B280" s="109" t="s">
        <v>201</v>
      </c>
      <c r="C280" s="109" t="s">
        <v>144</v>
      </c>
      <c r="D280" s="226" t="s">
        <v>371</v>
      </c>
      <c r="E280" s="116"/>
      <c r="F280" s="232"/>
      <c r="G280" s="232"/>
      <c r="H280" s="232"/>
      <c r="I280" s="232"/>
      <c r="J280" s="15">
        <f>K280+N280</f>
        <v>25000000</v>
      </c>
      <c r="K280" s="232"/>
      <c r="L280" s="232"/>
      <c r="M280" s="232"/>
      <c r="N280" s="232">
        <f>O280</f>
        <v>25000000</v>
      </c>
      <c r="O280" s="232">
        <v>25000000</v>
      </c>
      <c r="P280" s="14">
        <f t="shared" si="79"/>
        <v>25000000</v>
      </c>
    </row>
    <row r="281" spans="1:16" s="167" customFormat="1" ht="16.899999999999999" customHeight="1" x14ac:dyDescent="0.2">
      <c r="A281" s="276" t="s">
        <v>518</v>
      </c>
      <c r="B281" s="109" t="s">
        <v>206</v>
      </c>
      <c r="C281" s="109"/>
      <c r="D281" s="226" t="s">
        <v>208</v>
      </c>
      <c r="E281" s="116">
        <f>E282</f>
        <v>20000</v>
      </c>
      <c r="F281" s="116">
        <f t="shared" ref="F281:O281" si="82">F282</f>
        <v>20000</v>
      </c>
      <c r="G281" s="116">
        <f t="shared" si="82"/>
        <v>0</v>
      </c>
      <c r="H281" s="116">
        <f t="shared" si="82"/>
        <v>0</v>
      </c>
      <c r="I281" s="116">
        <f t="shared" si="82"/>
        <v>0</v>
      </c>
      <c r="J281" s="116">
        <f t="shared" si="82"/>
        <v>0</v>
      </c>
      <c r="K281" s="116">
        <f t="shared" si="82"/>
        <v>0</v>
      </c>
      <c r="L281" s="116">
        <f t="shared" si="82"/>
        <v>0</v>
      </c>
      <c r="M281" s="116">
        <f t="shared" si="82"/>
        <v>0</v>
      </c>
      <c r="N281" s="116">
        <f t="shared" si="82"/>
        <v>0</v>
      </c>
      <c r="O281" s="116">
        <f t="shared" si="82"/>
        <v>0</v>
      </c>
      <c r="P281" s="14">
        <f t="shared" si="79"/>
        <v>20000</v>
      </c>
    </row>
    <row r="282" spans="1:16" s="85" customFormat="1" ht="16.899999999999999" customHeight="1" x14ac:dyDescent="0.2">
      <c r="A282" s="261" t="s">
        <v>519</v>
      </c>
      <c r="B282" s="217" t="s">
        <v>210</v>
      </c>
      <c r="C282" s="217" t="s">
        <v>144</v>
      </c>
      <c r="D282" s="219" t="s">
        <v>211</v>
      </c>
      <c r="E282" s="121">
        <f>F282+I282</f>
        <v>20000</v>
      </c>
      <c r="F282" s="84">
        <v>20000</v>
      </c>
      <c r="G282" s="84"/>
      <c r="H282" s="84"/>
      <c r="I282" s="84"/>
      <c r="J282" s="15">
        <f>K282+N282</f>
        <v>0</v>
      </c>
      <c r="K282" s="84"/>
      <c r="L282" s="84"/>
      <c r="M282" s="84"/>
      <c r="N282" s="84"/>
      <c r="O282" s="84"/>
      <c r="P282" s="105">
        <f t="shared" si="79"/>
        <v>20000</v>
      </c>
    </row>
    <row r="283" spans="1:16" s="7" customFormat="1" ht="15" customHeight="1" x14ac:dyDescent="0.2">
      <c r="A283" s="277">
        <v>3700000</v>
      </c>
      <c r="B283" s="223"/>
      <c r="C283" s="224"/>
      <c r="D283" s="220" t="s">
        <v>79</v>
      </c>
      <c r="E283" s="33">
        <f>E284</f>
        <v>8537600</v>
      </c>
      <c r="F283" s="33">
        <f t="shared" ref="F283:O283" si="83">F284</f>
        <v>5337600</v>
      </c>
      <c r="G283" s="33">
        <f t="shared" si="83"/>
        <v>3799250</v>
      </c>
      <c r="H283" s="33">
        <f t="shared" si="83"/>
        <v>84600</v>
      </c>
      <c r="I283" s="33">
        <f t="shared" si="83"/>
        <v>0</v>
      </c>
      <c r="J283" s="33">
        <f t="shared" si="83"/>
        <v>931722</v>
      </c>
      <c r="K283" s="33">
        <f t="shared" si="83"/>
        <v>0</v>
      </c>
      <c r="L283" s="33">
        <f t="shared" si="83"/>
        <v>0</v>
      </c>
      <c r="M283" s="33">
        <f t="shared" si="83"/>
        <v>0</v>
      </c>
      <c r="N283" s="33">
        <f t="shared" si="83"/>
        <v>931722</v>
      </c>
      <c r="O283" s="33">
        <f t="shared" si="83"/>
        <v>931722</v>
      </c>
      <c r="P283" s="14">
        <f t="shared" si="40"/>
        <v>9469322</v>
      </c>
    </row>
    <row r="284" spans="1:16" s="7" customFormat="1" x14ac:dyDescent="0.2">
      <c r="A284" s="267" t="s">
        <v>393</v>
      </c>
      <c r="B284" s="225"/>
      <c r="C284" s="224"/>
      <c r="D284" s="221" t="s">
        <v>79</v>
      </c>
      <c r="E284" s="33">
        <f>E285+E286+E288</f>
        <v>8537600</v>
      </c>
      <c r="F284" s="33">
        <f>SUM(F285:F288)</f>
        <v>5337600</v>
      </c>
      <c r="G284" s="33">
        <f>SUM(G285:G286)</f>
        <v>3799250</v>
      </c>
      <c r="H284" s="33">
        <f>SUM(H285:H286)</f>
        <v>84600</v>
      </c>
      <c r="I284" s="33">
        <f>SUM(I285:I288)</f>
        <v>0</v>
      </c>
      <c r="J284" s="33">
        <f>K284+N284</f>
        <v>931722</v>
      </c>
      <c r="K284" s="33">
        <f>SUM(K285:K288)</f>
        <v>0</v>
      </c>
      <c r="L284" s="33">
        <f>SUM(L285:L288)</f>
        <v>0</v>
      </c>
      <c r="M284" s="33">
        <f>SUM(M285:M288)</f>
        <v>0</v>
      </c>
      <c r="N284" s="33">
        <f>SUM(N285:N288)</f>
        <v>931722</v>
      </c>
      <c r="O284" s="33">
        <f>SUM(O285:O288)</f>
        <v>931722</v>
      </c>
      <c r="P284" s="14">
        <f t="shared" si="40"/>
        <v>9469322</v>
      </c>
    </row>
    <row r="285" spans="1:16" s="7" customFormat="1" ht="25.9" customHeight="1" x14ac:dyDescent="0.2">
      <c r="A285" s="267" t="s">
        <v>394</v>
      </c>
      <c r="B285" s="214" t="s">
        <v>214</v>
      </c>
      <c r="C285" s="214" t="s">
        <v>138</v>
      </c>
      <c r="D285" s="222" t="s">
        <v>213</v>
      </c>
      <c r="E285" s="15">
        <f>F285+I285</f>
        <v>5237600</v>
      </c>
      <c r="F285" s="13">
        <v>5237600</v>
      </c>
      <c r="G285" s="13">
        <v>3799250</v>
      </c>
      <c r="H285" s="13">
        <v>84600</v>
      </c>
      <c r="I285" s="13"/>
      <c r="J285" s="15">
        <f>K285+N285</f>
        <v>0</v>
      </c>
      <c r="K285" s="13"/>
      <c r="L285" s="13"/>
      <c r="M285" s="13"/>
      <c r="N285" s="13">
        <f>O285</f>
        <v>0</v>
      </c>
      <c r="O285" s="13"/>
      <c r="P285" s="14">
        <f>E285+J285</f>
        <v>5237600</v>
      </c>
    </row>
    <row r="286" spans="1:16" s="7" customFormat="1" x14ac:dyDescent="0.2">
      <c r="A286" s="305" t="s">
        <v>396</v>
      </c>
      <c r="B286" s="306" t="s">
        <v>395</v>
      </c>
      <c r="C286" s="307" t="s">
        <v>151</v>
      </c>
      <c r="D286" s="71" t="s">
        <v>80</v>
      </c>
      <c r="E286" s="33">
        <v>3200000</v>
      </c>
      <c r="F286" s="13"/>
      <c r="G286" s="13"/>
      <c r="H286" s="13"/>
      <c r="I286" s="13"/>
      <c r="J286" s="15">
        <f>K286+N286</f>
        <v>0</v>
      </c>
      <c r="K286" s="13"/>
      <c r="L286" s="13"/>
      <c r="M286" s="13"/>
      <c r="N286" s="13">
        <f>O286</f>
        <v>0</v>
      </c>
      <c r="O286" s="13"/>
      <c r="P286" s="14">
        <f>E286+J286</f>
        <v>3200000</v>
      </c>
    </row>
    <row r="287" spans="1:16" s="7" customFormat="1" x14ac:dyDescent="0.2">
      <c r="A287" s="267" t="s">
        <v>561</v>
      </c>
      <c r="B287" s="225" t="s">
        <v>562</v>
      </c>
      <c r="C287" s="317" t="s">
        <v>551</v>
      </c>
      <c r="D287" s="316" t="s">
        <v>563</v>
      </c>
      <c r="E287" s="33">
        <v>0</v>
      </c>
      <c r="F287" s="310"/>
      <c r="G287" s="310"/>
      <c r="H287" s="310"/>
      <c r="I287" s="310"/>
      <c r="J287" s="15">
        <f>K287+N287</f>
        <v>631722</v>
      </c>
      <c r="K287" s="310"/>
      <c r="L287" s="310"/>
      <c r="M287" s="310"/>
      <c r="N287" s="13">
        <f>O287</f>
        <v>631722</v>
      </c>
      <c r="O287" s="310">
        <v>631722</v>
      </c>
      <c r="P287" s="14">
        <f>E287+J287</f>
        <v>631722</v>
      </c>
    </row>
    <row r="288" spans="1:16" s="7" customFormat="1" ht="25.5" x14ac:dyDescent="0.2">
      <c r="A288" s="305" t="s">
        <v>552</v>
      </c>
      <c r="B288" s="306" t="s">
        <v>549</v>
      </c>
      <c r="C288" s="307" t="s">
        <v>551</v>
      </c>
      <c r="D288" s="308" t="s">
        <v>550</v>
      </c>
      <c r="E288" s="309">
        <f>F288+I288</f>
        <v>100000</v>
      </c>
      <c r="F288" s="310">
        <v>100000</v>
      </c>
      <c r="G288" s="310"/>
      <c r="H288" s="310"/>
      <c r="I288" s="310"/>
      <c r="J288" s="311">
        <f>K288+N288</f>
        <v>300000</v>
      </c>
      <c r="K288" s="310"/>
      <c r="L288" s="310"/>
      <c r="M288" s="310"/>
      <c r="N288" s="310">
        <f>O288</f>
        <v>300000</v>
      </c>
      <c r="O288" s="310">
        <v>300000</v>
      </c>
      <c r="P288" s="14">
        <f>E288+J288</f>
        <v>400000</v>
      </c>
    </row>
    <row r="289" spans="1:18" ht="13.5" thickBot="1" x14ac:dyDescent="0.25">
      <c r="A289" s="278"/>
      <c r="B289" s="45"/>
      <c r="C289" s="46"/>
      <c r="D289" s="77" t="s">
        <v>81</v>
      </c>
      <c r="E289" s="47">
        <f t="shared" ref="E289:P289" si="84">E14+E36+E64+E105+E183+E189+E199+E216+E241+E273+E283</f>
        <v>1246010267</v>
      </c>
      <c r="F289" s="47">
        <f t="shared" si="84"/>
        <v>1242810267</v>
      </c>
      <c r="G289" s="47">
        <f t="shared" si="84"/>
        <v>321233149</v>
      </c>
      <c r="H289" s="47">
        <f t="shared" si="84"/>
        <v>58969700</v>
      </c>
      <c r="I289" s="47">
        <f t="shared" si="84"/>
        <v>0</v>
      </c>
      <c r="J289" s="47">
        <f t="shared" si="84"/>
        <v>245574519</v>
      </c>
      <c r="K289" s="47">
        <f t="shared" si="84"/>
        <v>27685026</v>
      </c>
      <c r="L289" s="47">
        <f t="shared" si="84"/>
        <v>1769100</v>
      </c>
      <c r="M289" s="47">
        <f t="shared" si="84"/>
        <v>1458600</v>
      </c>
      <c r="N289" s="47">
        <f t="shared" si="84"/>
        <v>217889493</v>
      </c>
      <c r="O289" s="47">
        <f t="shared" si="84"/>
        <v>180063769</v>
      </c>
      <c r="P289" s="47">
        <f t="shared" si="84"/>
        <v>1491584786</v>
      </c>
      <c r="Q289">
        <f>E289+J289</f>
        <v>1491584786</v>
      </c>
    </row>
    <row r="290" spans="1:18" x14ac:dyDescent="0.2">
      <c r="A290" s="302"/>
      <c r="B290" s="303"/>
      <c r="C290" s="304"/>
    </row>
    <row r="291" spans="1:18" ht="16.5" customHeight="1" x14ac:dyDescent="0.2">
      <c r="A291" s="302"/>
      <c r="B291" s="303"/>
      <c r="C291" s="304"/>
      <c r="D291" s="17" t="s">
        <v>73</v>
      </c>
      <c r="E291" s="17"/>
      <c r="F291" s="17"/>
      <c r="G291" s="17"/>
      <c r="H291" s="17"/>
      <c r="I291" s="17"/>
      <c r="J291" s="17"/>
      <c r="N291" s="17" t="s">
        <v>122</v>
      </c>
      <c r="Q291">
        <v>1173709054</v>
      </c>
      <c r="R291">
        <f>SUM(Q289-Q291)</f>
        <v>317875732</v>
      </c>
    </row>
    <row r="292" spans="1:18" ht="19.5" customHeight="1" x14ac:dyDescent="0.2">
      <c r="A292" s="302"/>
      <c r="B292" s="303"/>
      <c r="C292" s="304"/>
      <c r="D292" s="18" t="s">
        <v>72</v>
      </c>
      <c r="N292" t="s">
        <v>82</v>
      </c>
      <c r="Q292">
        <f>P289-Q291</f>
        <v>317875732</v>
      </c>
      <c r="R292">
        <f>Q291+Q293</f>
        <v>1287666922</v>
      </c>
    </row>
    <row r="293" spans="1:18" x14ac:dyDescent="0.2">
      <c r="Q293">
        <v>113957868</v>
      </c>
    </row>
    <row r="294" spans="1:18" x14ac:dyDescent="0.2">
      <c r="Q294">
        <f>Q292-Q293</f>
        <v>203917864</v>
      </c>
    </row>
  </sheetData>
  <mergeCells count="24">
    <mergeCell ref="G10:H10"/>
    <mergeCell ref="I10:I12"/>
    <mergeCell ref="L10:M10"/>
    <mergeCell ref="M11:M12"/>
    <mergeCell ref="A9:A12"/>
    <mergeCell ref="B9:B12"/>
    <mergeCell ref="C9:C12"/>
    <mergeCell ref="D9:D12"/>
    <mergeCell ref="J9:O9"/>
    <mergeCell ref="K10:K12"/>
    <mergeCell ref="O11:O12"/>
    <mergeCell ref="N10:N12"/>
    <mergeCell ref="G11:G12"/>
    <mergeCell ref="F10:F12"/>
    <mergeCell ref="M2:P2"/>
    <mergeCell ref="M4:P4"/>
    <mergeCell ref="C5:P5"/>
    <mergeCell ref="C6:P6"/>
    <mergeCell ref="P9:P12"/>
    <mergeCell ref="H11:H12"/>
    <mergeCell ref="E10:E12"/>
    <mergeCell ref="J10:J12"/>
    <mergeCell ref="L11:L12"/>
    <mergeCell ref="E9:I9"/>
  </mergeCells>
  <phoneticPr fontId="31" type="noConversion"/>
  <hyperlinks>
    <hyperlink ref="C240" location="!tnref1" display="0511"/>
  </hyperlinks>
  <printOptions horizontalCentered="1"/>
  <pageMargins left="0.19685039370078741" right="0.51181102362204722" top="0.47244094488188981" bottom="0.19685039370078741" header="0.51181102362204722" footer="0.51181102362204722"/>
  <pageSetup paperSize="9" scale="59" fitToHeight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ПЦМ</vt:lpstr>
      <vt:lpstr>'Дод 3 ПЦМ'!Заголовки_для_печати</vt:lpstr>
      <vt:lpstr>'Дод 3 ПЦМ'!Область_печати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2018-04-16T13:09:53Z</cp:lastPrinted>
  <dcterms:created xsi:type="dcterms:W3CDTF">2016-02-15T14:53:30Z</dcterms:created>
  <dcterms:modified xsi:type="dcterms:W3CDTF">2021-10-11T12:59:07Z</dcterms:modified>
</cp:coreProperties>
</file>